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0" windowWidth="20640" windowHeight="11640" tabRatio="577"/>
  </bookViews>
  <sheets>
    <sheet name="Cartera 16-11-20" sheetId="1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1"/>
  <c r="H16"/>
  <c r="H15"/>
  <c r="H14"/>
  <c r="G17"/>
  <c r="D14" l="1"/>
  <c r="G14" s="1"/>
  <c r="G16"/>
  <c r="G15"/>
  <c r="G19" l="1"/>
  <c r="G21" s="1"/>
  <c r="G60"/>
  <c r="F68"/>
  <c r="F69" s="1"/>
  <c r="F70" s="1"/>
  <c r="F71" s="1"/>
  <c r="F72" s="1"/>
  <c r="D68"/>
  <c r="D69" s="1"/>
  <c r="D70" s="1"/>
  <c r="D71" s="1"/>
  <c r="D72" s="1"/>
  <c r="C56"/>
  <c r="F50"/>
  <c r="F51" s="1"/>
  <c r="G49"/>
  <c r="E32"/>
  <c r="E34" s="1"/>
  <c r="F46" s="1"/>
  <c r="G27" s="1"/>
  <c r="G10"/>
  <c r="F52" l="1"/>
  <c r="G51"/>
  <c r="G50"/>
  <c r="F53" l="1"/>
  <c r="G52"/>
  <c r="G53" l="1"/>
  <c r="G48" s="1"/>
  <c r="G56" s="1"/>
  <c r="G61" s="1"/>
  <c r="F54"/>
  <c r="G54" s="1"/>
  <c r="G58" l="1"/>
</calcChain>
</file>

<file path=xl/sharedStrings.xml><?xml version="1.0" encoding="utf-8"?>
<sst xmlns="http://schemas.openxmlformats.org/spreadsheetml/2006/main" count="82" uniqueCount="62">
  <si>
    <t>Fecha de cotización</t>
  </si>
  <si>
    <t>TÍTULOS PÚBLICOS</t>
  </si>
  <si>
    <t>Fecha de compra</t>
  </si>
  <si>
    <t>Especies</t>
  </si>
  <si>
    <t>Cantidad</t>
  </si>
  <si>
    <t>Precio</t>
  </si>
  <si>
    <t>Total especie</t>
  </si>
  <si>
    <t>Total Títulos públicos</t>
  </si>
  <si>
    <t>ACCIONES</t>
  </si>
  <si>
    <t>Total Acciones</t>
  </si>
  <si>
    <t>Total Cuenta Títulos</t>
  </si>
  <si>
    <t>LEBAC</t>
  </si>
  <si>
    <t>Fecha suscripción</t>
  </si>
  <si>
    <t>Especie</t>
  </si>
  <si>
    <t>VN</t>
  </si>
  <si>
    <t>Capital invertido</t>
  </si>
  <si>
    <t>Valuación a la fecha</t>
  </si>
  <si>
    <t>Efectivo</t>
  </si>
  <si>
    <t>Pesos</t>
  </si>
  <si>
    <t>Dólares</t>
  </si>
  <si>
    <t>TC</t>
  </si>
  <si>
    <t>Total cartera al</t>
  </si>
  <si>
    <t>Variación total desde 01/10/2016:</t>
  </si>
  <si>
    <t>valor cuota parte</t>
  </si>
  <si>
    <t>cuotas partes</t>
  </si>
  <si>
    <t>Ventas 12/02/19</t>
  </si>
  <si>
    <t xml:space="preserve">Gastos ventas </t>
  </si>
  <si>
    <t>Compras bonos y acciones s/ votación 22/12/18</t>
  </si>
  <si>
    <t>Total Pesos al 31/12/18</t>
  </si>
  <si>
    <t>actualización por inflación cuota parte</t>
  </si>
  <si>
    <t>USD</t>
  </si>
  <si>
    <t>* tomo último saldo informado por Contabilidad CGCE.</t>
  </si>
  <si>
    <t>año base</t>
  </si>
  <si>
    <t>actual por usd</t>
  </si>
  <si>
    <t>Saldo en pesos</t>
  </si>
  <si>
    <t xml:space="preserve">Evolución del cash </t>
  </si>
  <si>
    <t>Ingreso 23 cuotas partes $219 el 26/4/20</t>
  </si>
  <si>
    <t>ingreso venta DGSU 16-6-20 168 acc</t>
  </si>
  <si>
    <t>ingreso venta CEPU 16-6-20 100 acc</t>
  </si>
  <si>
    <t>ingreso venta CEPU 16-6-20 76 acc 1 voto</t>
  </si>
  <si>
    <t>ingreso venta ALUA 16-6-20 395 acc</t>
  </si>
  <si>
    <t>ingreso venta ALUA 16-6-20 7 acc escrit</t>
  </si>
  <si>
    <t>ingreso venta BYMA 17-6-20 17 acc</t>
  </si>
  <si>
    <t>Dolares</t>
  </si>
  <si>
    <t>Venta DICA 17-6-20</t>
  </si>
  <si>
    <t>compra 19-6-20 PAMPA</t>
  </si>
  <si>
    <t>compra 19-6-20 TELECOM</t>
  </si>
  <si>
    <t>TRANS</t>
  </si>
  <si>
    <t>Precio comp</t>
  </si>
  <si>
    <t>precio hoy</t>
  </si>
  <si>
    <t>PAMPA</t>
  </si>
  <si>
    <t>TECO</t>
  </si>
  <si>
    <t>compra 19-6-20 MACRO 53 acc</t>
  </si>
  <si>
    <t>MACRO</t>
  </si>
  <si>
    <t>compra 19-6-20 TRANSENER 1 v escrit x 311</t>
  </si>
  <si>
    <t>compra 19-6-20 TRANSENER x 183</t>
  </si>
  <si>
    <t>*</t>
  </si>
  <si>
    <t>saldo</t>
  </si>
  <si>
    <t>renta</t>
  </si>
  <si>
    <t>operación</t>
  </si>
  <si>
    <t>ingreso venta BONO TC 21 P 2900 u 17-6-20</t>
  </si>
  <si>
    <t>rtdo dde junio</t>
  </si>
</sst>
</file>

<file path=xl/styles.xml><?xml version="1.0" encoding="utf-8"?>
<styleSheet xmlns="http://schemas.openxmlformats.org/spreadsheetml/2006/main">
  <numFmts count="6">
    <numFmt numFmtId="164" formatCode="dd/mm/yy\ hh:mm"/>
    <numFmt numFmtId="165" formatCode="_ &quot;$ &quot;* #,##0.00_ ;_ &quot;$ &quot;* \-#,##0.00_ ;_ &quot;$ &quot;* \-??_ ;_ @_ "/>
    <numFmt numFmtId="166" formatCode="_ * #,##0.00_ ;_ * \-#,##0.00_ ;_ * \-??_ ;_ @_ "/>
    <numFmt numFmtId="167" formatCode="_ * #,##0_ ;_ * \-#,##0_ ;_ * \-??_ ;_ @_ "/>
    <numFmt numFmtId="168" formatCode="0.0"/>
    <numFmt numFmtId="169" formatCode="0.0%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hair">
        <color indexed="59"/>
      </bottom>
      <diagonal/>
    </border>
    <border>
      <left style="medium">
        <color indexed="59"/>
      </left>
      <right style="medium">
        <color indexed="59"/>
      </right>
      <top style="hair">
        <color indexed="59"/>
      </top>
      <bottom style="hair">
        <color indexed="59"/>
      </bottom>
      <diagonal/>
    </border>
    <border>
      <left style="medium">
        <color indexed="59"/>
      </left>
      <right style="medium">
        <color indexed="59"/>
      </right>
      <top style="hair">
        <color indexed="59"/>
      </top>
      <bottom/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hair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 style="hair">
        <color indexed="59"/>
      </bottom>
      <diagonal/>
    </border>
  </borders>
  <cellStyleXfs count="4">
    <xf numFmtId="0" fontId="0" fillId="0" borderId="0"/>
    <xf numFmtId="166" fontId="6" fillId="0" borderId="0" applyFill="0" applyBorder="0" applyAlignment="0" applyProtection="0"/>
    <xf numFmtId="165" fontId="6" fillId="0" borderId="0" applyFill="0" applyBorder="0" applyAlignment="0" applyProtection="0"/>
    <xf numFmtId="9" fontId="6" fillId="0" borderId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2" borderId="2" xfId="0" applyFont="1" applyFill="1" applyBorder="1"/>
    <xf numFmtId="165" fontId="0" fillId="0" borderId="3" xfId="2" applyFont="1" applyFill="1" applyBorder="1" applyAlignment="1" applyProtection="1"/>
    <xf numFmtId="14" fontId="0" fillId="0" borderId="3" xfId="0" applyNumberFormat="1" applyBorder="1"/>
    <xf numFmtId="165" fontId="0" fillId="3" borderId="3" xfId="2" applyFont="1" applyFill="1" applyBorder="1" applyAlignment="1" applyProtection="1"/>
    <xf numFmtId="165" fontId="0" fillId="0" borderId="4" xfId="2" applyFont="1" applyFill="1" applyBorder="1" applyAlignment="1" applyProtection="1"/>
    <xf numFmtId="14" fontId="0" fillId="0" borderId="4" xfId="0" applyNumberFormat="1" applyBorder="1"/>
    <xf numFmtId="165" fontId="0" fillId="3" borderId="4" xfId="2" applyFont="1" applyFill="1" applyBorder="1" applyAlignment="1" applyProtection="1"/>
    <xf numFmtId="0" fontId="0" fillId="0" borderId="5" xfId="0" applyBorder="1"/>
    <xf numFmtId="0" fontId="1" fillId="0" borderId="6" xfId="0" applyFont="1" applyFill="1" applyBorder="1"/>
    <xf numFmtId="166" fontId="0" fillId="0" borderId="6" xfId="1" applyFont="1" applyFill="1" applyBorder="1" applyAlignment="1" applyProtection="1"/>
    <xf numFmtId="165" fontId="0" fillId="0" borderId="6" xfId="2" applyFont="1" applyFill="1" applyBorder="1" applyAlignment="1" applyProtection="1"/>
    <xf numFmtId="165" fontId="0" fillId="0" borderId="7" xfId="2" applyFont="1" applyFill="1" applyBorder="1" applyAlignment="1" applyProtection="1"/>
    <xf numFmtId="0" fontId="0" fillId="0" borderId="0" xfId="0" applyFill="1" applyBorder="1"/>
    <xf numFmtId="166" fontId="0" fillId="0" borderId="0" xfId="1" applyFont="1" applyFill="1" applyBorder="1" applyAlignment="1" applyProtection="1"/>
    <xf numFmtId="165" fontId="0" fillId="0" borderId="0" xfId="2" applyFont="1" applyFill="1" applyBorder="1" applyAlignment="1" applyProtection="1"/>
    <xf numFmtId="14" fontId="0" fillId="0" borderId="0" xfId="0" applyNumberFormat="1" applyBorder="1"/>
    <xf numFmtId="0" fontId="0" fillId="0" borderId="0" xfId="0" applyBorder="1"/>
    <xf numFmtId="14" fontId="1" fillId="0" borderId="8" xfId="0" applyNumberFormat="1" applyFont="1" applyBorder="1"/>
    <xf numFmtId="0" fontId="1" fillId="0" borderId="9" xfId="0" applyFont="1" applyBorder="1"/>
    <xf numFmtId="166" fontId="1" fillId="0" borderId="9" xfId="1" applyFont="1" applyFill="1" applyBorder="1" applyAlignment="1" applyProtection="1"/>
    <xf numFmtId="165" fontId="1" fillId="0" borderId="9" xfId="2" applyFont="1" applyFill="1" applyBorder="1" applyAlignment="1" applyProtection="1"/>
    <xf numFmtId="165" fontId="1" fillId="0" borderId="10" xfId="2" applyFont="1" applyFill="1" applyBorder="1" applyAlignment="1" applyProtection="1"/>
    <xf numFmtId="14" fontId="0" fillId="0" borderId="12" xfId="0" applyNumberFormat="1" applyBorder="1"/>
    <xf numFmtId="0" fontId="0" fillId="0" borderId="12" xfId="0" applyFont="1" applyBorder="1"/>
    <xf numFmtId="166" fontId="0" fillId="0" borderId="12" xfId="1" applyFont="1" applyFill="1" applyBorder="1" applyAlignment="1" applyProtection="1"/>
    <xf numFmtId="4" fontId="0" fillId="0" borderId="12" xfId="2" applyNumberFormat="1" applyFont="1" applyFill="1" applyBorder="1" applyAlignment="1" applyProtection="1"/>
    <xf numFmtId="165" fontId="0" fillId="0" borderId="12" xfId="2" applyFont="1" applyFill="1" applyBorder="1" applyAlignment="1" applyProtection="1"/>
    <xf numFmtId="0" fontId="0" fillId="0" borderId="13" xfId="0" applyFont="1" applyBorder="1"/>
    <xf numFmtId="0" fontId="0" fillId="0" borderId="13" xfId="0" applyBorder="1"/>
    <xf numFmtId="0" fontId="0" fillId="0" borderId="13" xfId="0" applyFont="1" applyBorder="1" applyAlignment="1">
      <alignment horizontal="right"/>
    </xf>
    <xf numFmtId="167" fontId="0" fillId="0" borderId="3" xfId="1" applyNumberFormat="1" applyFont="1" applyFill="1" applyBorder="1" applyAlignment="1" applyProtection="1"/>
    <xf numFmtId="0" fontId="5" fillId="0" borderId="0" xfId="0" applyFont="1"/>
    <xf numFmtId="0" fontId="5" fillId="0" borderId="14" xfId="0" applyFont="1" applyBorder="1"/>
    <xf numFmtId="0" fontId="5" fillId="0" borderId="16" xfId="0" applyFont="1" applyBorder="1"/>
    <xf numFmtId="0" fontId="7" fillId="0" borderId="16" xfId="0" applyFont="1" applyBorder="1" applyAlignment="1">
      <alignment horizontal="right"/>
    </xf>
    <xf numFmtId="10" fontId="8" fillId="0" borderId="15" xfId="3" applyNumberFormat="1" applyFont="1" applyFill="1" applyBorder="1" applyAlignment="1" applyProtection="1"/>
    <xf numFmtId="0" fontId="5" fillId="0" borderId="14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167" fontId="0" fillId="0" borderId="3" xfId="1" applyNumberFormat="1" applyFont="1" applyFill="1" applyBorder="1" applyAlignment="1" applyProtection="1">
      <alignment horizontal="center"/>
    </xf>
    <xf numFmtId="166" fontId="0" fillId="0" borderId="4" xfId="1" applyFont="1" applyFill="1" applyBorder="1" applyAlignment="1" applyProtection="1">
      <alignment horizontal="center"/>
    </xf>
    <xf numFmtId="0" fontId="0" fillId="4" borderId="16" xfId="0" applyFill="1" applyBorder="1"/>
    <xf numFmtId="165" fontId="1" fillId="4" borderId="15" xfId="2" applyFont="1" applyFill="1" applyBorder="1" applyAlignment="1" applyProtection="1"/>
    <xf numFmtId="166" fontId="0" fillId="0" borderId="17" xfId="1" applyFont="1" applyFill="1" applyBorder="1" applyAlignment="1" applyProtection="1"/>
    <xf numFmtId="0" fontId="5" fillId="0" borderId="18" xfId="0" applyFont="1" applyBorder="1"/>
    <xf numFmtId="0" fontId="5" fillId="0" borderId="18" xfId="0" applyFont="1" applyBorder="1" applyAlignment="1">
      <alignment horizontal="right"/>
    </xf>
    <xf numFmtId="0" fontId="5" fillId="0" borderId="19" xfId="0" applyFont="1" applyBorder="1"/>
    <xf numFmtId="165" fontId="5" fillId="0" borderId="19" xfId="2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7" xfId="0" applyBorder="1"/>
    <xf numFmtId="16" fontId="0" fillId="0" borderId="0" xfId="0" applyNumberFormat="1"/>
    <xf numFmtId="168" fontId="0" fillId="0" borderId="0" xfId="0" applyNumberFormat="1"/>
    <xf numFmtId="169" fontId="6" fillId="0" borderId="0" xfId="3" applyNumberFormat="1"/>
    <xf numFmtId="165" fontId="0" fillId="0" borderId="0" xfId="0" applyNumberFormat="1"/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3" fillId="0" borderId="14" xfId="0" applyFont="1" applyBorder="1"/>
    <xf numFmtId="0" fontId="0" fillId="0" borderId="16" xfId="0" applyFont="1" applyBorder="1"/>
    <xf numFmtId="165" fontId="4" fillId="0" borderId="15" xfId="2" applyFont="1" applyFill="1" applyBorder="1" applyAlignment="1" applyProtection="1"/>
    <xf numFmtId="0" fontId="0" fillId="5" borderId="0" xfId="0" applyFill="1" applyAlignment="1">
      <alignment horizontal="center"/>
    </xf>
    <xf numFmtId="0" fontId="3" fillId="4" borderId="14" xfId="0" applyFont="1" applyFill="1" applyBorder="1" applyAlignment="1">
      <alignment horizontal="right"/>
    </xf>
    <xf numFmtId="14" fontId="3" fillId="4" borderId="16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" fontId="0" fillId="5" borderId="23" xfId="0" applyNumberForma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0" fontId="5" fillId="0" borderId="0" xfId="0" applyFont="1" applyBorder="1"/>
    <xf numFmtId="166" fontId="1" fillId="0" borderId="0" xfId="1" applyFont="1" applyFill="1" applyBorder="1" applyAlignment="1" applyProtection="1"/>
    <xf numFmtId="0" fontId="5" fillId="0" borderId="0" xfId="0" applyFont="1" applyFill="1" applyBorder="1"/>
    <xf numFmtId="166" fontId="6" fillId="0" borderId="0" xfId="1" applyFont="1" applyFill="1" applyBorder="1" applyAlignment="1" applyProtection="1"/>
    <xf numFmtId="0" fontId="0" fillId="0" borderId="0" xfId="0" applyFont="1" applyBorder="1" applyAlignment="1">
      <alignment horizontal="right"/>
    </xf>
    <xf numFmtId="2" fontId="0" fillId="0" borderId="0" xfId="0" applyNumberFormat="1" applyBorder="1"/>
    <xf numFmtId="2" fontId="0" fillId="0" borderId="13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right"/>
    </xf>
    <xf numFmtId="0" fontId="9" fillId="0" borderId="20" xfId="0" applyFont="1" applyBorder="1" applyAlignment="1">
      <alignment horizontal="right"/>
    </xf>
    <xf numFmtId="165" fontId="1" fillId="0" borderId="21" xfId="2" applyFont="1" applyFill="1" applyBorder="1" applyAlignment="1" applyProtection="1"/>
    <xf numFmtId="0" fontId="0" fillId="0" borderId="0" xfId="0" applyFont="1" applyFill="1" applyBorder="1"/>
    <xf numFmtId="0" fontId="5" fillId="0" borderId="25" xfId="0" applyFont="1" applyBorder="1"/>
    <xf numFmtId="0" fontId="0" fillId="0" borderId="26" xfId="0" applyFont="1" applyBorder="1"/>
    <xf numFmtId="0" fontId="0" fillId="0" borderId="26" xfId="0" applyBorder="1"/>
    <xf numFmtId="0" fontId="0" fillId="0" borderId="26" xfId="0" applyFont="1" applyBorder="1" applyAlignment="1">
      <alignment horizontal="right"/>
    </xf>
    <xf numFmtId="2" fontId="0" fillId="0" borderId="26" xfId="0" applyNumberFormat="1" applyBorder="1"/>
    <xf numFmtId="165" fontId="0" fillId="0" borderId="27" xfId="2" applyFont="1" applyFill="1" applyBorder="1" applyAlignment="1" applyProtection="1"/>
    <xf numFmtId="0" fontId="5" fillId="0" borderId="28" xfId="0" applyFont="1" applyBorder="1"/>
    <xf numFmtId="165" fontId="0" fillId="0" borderId="29" xfId="2" applyFont="1" applyFill="1" applyBorder="1" applyAlignment="1" applyProtection="1"/>
    <xf numFmtId="0" fontId="5" fillId="0" borderId="30" xfId="0" applyFont="1" applyBorder="1"/>
    <xf numFmtId="0" fontId="0" fillId="0" borderId="31" xfId="0" applyFont="1" applyFill="1" applyBorder="1"/>
    <xf numFmtId="0" fontId="0" fillId="0" borderId="31" xfId="0" applyFill="1" applyBorder="1"/>
    <xf numFmtId="0" fontId="0" fillId="0" borderId="31" xfId="0" applyFont="1" applyBorder="1" applyAlignment="1">
      <alignment horizontal="right"/>
    </xf>
    <xf numFmtId="2" fontId="0" fillId="0" borderId="31" xfId="0" applyNumberFormat="1" applyBorder="1"/>
    <xf numFmtId="165" fontId="0" fillId="0" borderId="32" xfId="2" applyFont="1" applyFill="1" applyBorder="1" applyAlignment="1" applyProtection="1"/>
    <xf numFmtId="0" fontId="0" fillId="0" borderId="0" xfId="0" applyAlignment="1">
      <alignment horizontal="center"/>
    </xf>
    <xf numFmtId="169" fontId="6" fillId="0" borderId="0" xfId="3" applyNumberFormat="1" applyAlignment="1">
      <alignment horizontal="center"/>
    </xf>
    <xf numFmtId="0" fontId="1" fillId="2" borderId="33" xfId="0" applyFont="1" applyFill="1" applyBorder="1"/>
    <xf numFmtId="0" fontId="1" fillId="2" borderId="19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4" borderId="14" xfId="0" applyFont="1" applyFill="1" applyBorder="1"/>
    <xf numFmtId="14" fontId="1" fillId="4" borderId="15" xfId="0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C2C2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>
      <selection activeCell="J2" sqref="J2"/>
    </sheetView>
  </sheetViews>
  <sheetFormatPr baseColWidth="10" defaultRowHeight="12.75"/>
  <cols>
    <col min="2" max="2" width="46.5703125" bestFit="1" customWidth="1"/>
    <col min="3" max="3" width="22.140625" bestFit="1" customWidth="1"/>
    <col min="5" max="5" width="11.85546875" bestFit="1" customWidth="1"/>
    <col min="6" max="6" width="12.42578125" customWidth="1"/>
    <col min="7" max="7" width="19.85546875" bestFit="1" customWidth="1"/>
  </cols>
  <sheetData>
    <row r="1" spans="2:11" ht="13.5" thickBot="1"/>
    <row r="2" spans="2:11" ht="13.5" thickBot="1">
      <c r="C2" s="106" t="s">
        <v>0</v>
      </c>
      <c r="D2" s="43"/>
      <c r="E2" s="107">
        <v>44151</v>
      </c>
      <c r="F2" s="2"/>
      <c r="I2" s="54"/>
    </row>
    <row r="3" spans="2:11" ht="13.5" thickBot="1"/>
    <row r="4" spans="2:11" ht="15.75" thickBot="1">
      <c r="B4" s="104" t="s">
        <v>1</v>
      </c>
      <c r="C4" s="104"/>
      <c r="D4" s="104"/>
      <c r="E4" s="104"/>
      <c r="F4" s="104"/>
      <c r="G4" s="104"/>
    </row>
    <row r="5" spans="2:11">
      <c r="B5" s="3" t="s">
        <v>2</v>
      </c>
      <c r="C5" s="40" t="s">
        <v>3</v>
      </c>
      <c r="D5" s="40" t="s">
        <v>4</v>
      </c>
      <c r="E5" s="3" t="s">
        <v>5</v>
      </c>
      <c r="F5" s="3" t="s">
        <v>49</v>
      </c>
      <c r="G5" s="3" t="s">
        <v>6</v>
      </c>
    </row>
    <row r="6" spans="2:11">
      <c r="B6" s="5"/>
      <c r="C6" s="50"/>
      <c r="D6" s="41"/>
      <c r="E6" s="6"/>
      <c r="F6" s="4"/>
      <c r="G6" s="4"/>
      <c r="J6" s="56"/>
      <c r="K6" s="56"/>
    </row>
    <row r="7" spans="2:11">
      <c r="B7" s="5"/>
      <c r="C7" s="51"/>
      <c r="D7" s="41"/>
      <c r="E7" s="6"/>
      <c r="F7" s="4"/>
      <c r="G7" s="4"/>
      <c r="I7" s="55"/>
      <c r="J7" s="56"/>
      <c r="K7" s="56"/>
    </row>
    <row r="8" spans="2:11">
      <c r="B8" s="5"/>
      <c r="C8" s="51"/>
      <c r="D8" s="41"/>
      <c r="E8" s="6"/>
      <c r="F8" s="4"/>
      <c r="G8" s="4"/>
    </row>
    <row r="9" spans="2:11" ht="13.5" thickBot="1">
      <c r="B9" s="8"/>
      <c r="C9" s="52"/>
      <c r="D9" s="42"/>
      <c r="E9" s="9"/>
      <c r="F9" s="7"/>
      <c r="G9" s="7"/>
    </row>
    <row r="10" spans="2:11" ht="13.5" thickBot="1">
      <c r="B10" s="10"/>
      <c r="C10" s="11" t="s">
        <v>7</v>
      </c>
      <c r="D10" s="12"/>
      <c r="E10" s="13"/>
      <c r="F10" s="13"/>
      <c r="G10" s="14">
        <f>+G7+G6+G8</f>
        <v>0</v>
      </c>
    </row>
    <row r="11" spans="2:11" ht="13.5" thickBot="1">
      <c r="C11" s="15"/>
      <c r="D11" s="16"/>
      <c r="E11" s="17"/>
      <c r="F11" s="17"/>
      <c r="G11" s="17"/>
    </row>
    <row r="12" spans="2:11" ht="15.75" thickBot="1">
      <c r="B12" s="104" t="s">
        <v>8</v>
      </c>
      <c r="C12" s="104"/>
      <c r="D12" s="104"/>
      <c r="E12" s="104"/>
      <c r="F12" s="104"/>
      <c r="G12" s="104"/>
    </row>
    <row r="13" spans="2:11" ht="13.5" thickBot="1">
      <c r="B13" s="3" t="s">
        <v>2</v>
      </c>
      <c r="C13" s="40" t="s">
        <v>3</v>
      </c>
      <c r="D13" s="40" t="s">
        <v>4</v>
      </c>
      <c r="E13" s="3" t="s">
        <v>48</v>
      </c>
      <c r="F13" s="3" t="s">
        <v>49</v>
      </c>
      <c r="G13" s="102" t="s">
        <v>6</v>
      </c>
      <c r="H13" s="103" t="s">
        <v>61</v>
      </c>
    </row>
    <row r="14" spans="2:11">
      <c r="B14" s="5">
        <v>43999</v>
      </c>
      <c r="C14" s="50" t="s">
        <v>47</v>
      </c>
      <c r="D14" s="41">
        <f>183+311</f>
        <v>494</v>
      </c>
      <c r="E14" s="6">
        <v>26.3</v>
      </c>
      <c r="F14" s="4">
        <v>27.9</v>
      </c>
      <c r="G14" s="4">
        <f>+F14*D14</f>
        <v>13782.599999999999</v>
      </c>
      <c r="H14" s="101">
        <f>+F14/E14-1</f>
        <v>6.0836501901140538E-2</v>
      </c>
      <c r="J14" s="56"/>
      <c r="K14" s="56"/>
    </row>
    <row r="15" spans="2:11">
      <c r="B15" s="5">
        <v>43999</v>
      </c>
      <c r="C15" s="50" t="s">
        <v>50</v>
      </c>
      <c r="D15" s="41">
        <v>261</v>
      </c>
      <c r="E15" s="6">
        <v>46.3</v>
      </c>
      <c r="F15" s="4">
        <v>80.45</v>
      </c>
      <c r="G15" s="4">
        <f>+F15*D15</f>
        <v>20997.45</v>
      </c>
      <c r="H15" s="101">
        <f>+F15/E15-1</f>
        <v>0.73758099352051842</v>
      </c>
      <c r="J15" s="56"/>
      <c r="K15" s="56"/>
    </row>
    <row r="16" spans="2:11">
      <c r="B16" s="5">
        <v>43999</v>
      </c>
      <c r="C16" s="50" t="s">
        <v>51</v>
      </c>
      <c r="D16" s="41">
        <v>59</v>
      </c>
      <c r="E16" s="6">
        <v>206.65</v>
      </c>
      <c r="F16" s="4">
        <v>206.45</v>
      </c>
      <c r="G16" s="4">
        <f>+F16*D16</f>
        <v>12180.55</v>
      </c>
      <c r="H16" s="101">
        <f>+F16/E16-1</f>
        <v>-9.6781998548278736E-4</v>
      </c>
      <c r="J16" s="56"/>
      <c r="K16" s="56"/>
    </row>
    <row r="17" spans="1:11">
      <c r="B17" s="5">
        <v>43999</v>
      </c>
      <c r="C17" s="51" t="s">
        <v>53</v>
      </c>
      <c r="D17" s="33">
        <v>53</v>
      </c>
      <c r="E17" s="6">
        <v>224.05</v>
      </c>
      <c r="F17" s="7">
        <v>227.35</v>
      </c>
      <c r="G17" s="7">
        <f>+F17*D17</f>
        <v>12049.55</v>
      </c>
      <c r="H17" s="101">
        <f>+F17/E17-1</f>
        <v>1.4728855166257437E-2</v>
      </c>
      <c r="I17" s="55"/>
      <c r="J17" s="56"/>
      <c r="K17" s="56"/>
    </row>
    <row r="18" spans="1:11" ht="13.5" thickBot="1">
      <c r="B18" s="8"/>
      <c r="C18" s="51"/>
      <c r="D18" s="33"/>
      <c r="E18" s="6"/>
      <c r="F18" s="7"/>
      <c r="G18" s="7"/>
    </row>
    <row r="19" spans="1:11" ht="13.5" thickBot="1">
      <c r="B19" s="10"/>
      <c r="C19" s="11" t="s">
        <v>9</v>
      </c>
      <c r="D19" s="12"/>
      <c r="E19" s="13"/>
      <c r="F19" s="13"/>
      <c r="G19" s="14">
        <f>+G17+G16+G15+G14</f>
        <v>59010.15</v>
      </c>
    </row>
    <row r="20" spans="1:11" ht="13.5" thickBot="1">
      <c r="B20" s="18"/>
      <c r="C20" s="19"/>
      <c r="D20" s="16"/>
      <c r="E20" s="17"/>
      <c r="F20" s="17"/>
      <c r="G20" s="17"/>
    </row>
    <row r="21" spans="1:11" ht="14.25" thickTop="1" thickBot="1">
      <c r="B21" s="20" t="s">
        <v>10</v>
      </c>
      <c r="C21" s="21"/>
      <c r="D21" s="22"/>
      <c r="E21" s="23"/>
      <c r="F21" s="23"/>
      <c r="G21" s="24">
        <f>+G19+G10</f>
        <v>59010.15</v>
      </c>
      <c r="I21" s="57"/>
      <c r="J21" s="56"/>
    </row>
    <row r="22" spans="1:11" ht="14.25" thickTop="1" thickBot="1">
      <c r="C22" s="15"/>
      <c r="D22" s="16"/>
      <c r="E22" s="17"/>
      <c r="F22" s="17"/>
      <c r="G22" s="17"/>
    </row>
    <row r="23" spans="1:11" ht="15.75" thickBot="1">
      <c r="B23" s="105" t="s">
        <v>11</v>
      </c>
      <c r="C23" s="105"/>
      <c r="D23" s="105"/>
      <c r="E23" s="105"/>
      <c r="F23" s="105"/>
      <c r="G23" s="105"/>
    </row>
    <row r="24" spans="1:11">
      <c r="B24" s="3" t="s">
        <v>12</v>
      </c>
      <c r="C24" s="3" t="s">
        <v>13</v>
      </c>
      <c r="D24" s="3" t="s">
        <v>4</v>
      </c>
      <c r="E24" s="3" t="s">
        <v>14</v>
      </c>
      <c r="F24" s="3" t="s">
        <v>15</v>
      </c>
      <c r="G24" s="3" t="s">
        <v>16</v>
      </c>
    </row>
    <row r="25" spans="1:11" ht="13.5" thickBot="1">
      <c r="B25" s="25"/>
      <c r="C25" s="26"/>
      <c r="D25" s="27"/>
      <c r="E25" s="28"/>
      <c r="F25" s="29"/>
      <c r="G25" s="28"/>
    </row>
    <row r="26" spans="1:11" ht="13.5" thickBot="1"/>
    <row r="27" spans="1:11" ht="15.75" thickBot="1">
      <c r="A27" s="100" t="s">
        <v>59</v>
      </c>
      <c r="B27" s="60" t="s">
        <v>17</v>
      </c>
      <c r="C27" s="61"/>
      <c r="D27" s="61"/>
      <c r="E27" s="61"/>
      <c r="F27" s="61" t="s">
        <v>18</v>
      </c>
      <c r="G27" s="62">
        <f>+F46</f>
        <v>2525.1999999999916</v>
      </c>
    </row>
    <row r="28" spans="1:11" ht="14.25">
      <c r="A28" s="100"/>
      <c r="B28" s="74" t="s">
        <v>35</v>
      </c>
      <c r="C28" s="19"/>
      <c r="D28" s="19"/>
      <c r="E28" s="16"/>
      <c r="F28" s="19"/>
      <c r="G28" s="17"/>
    </row>
    <row r="29" spans="1:11" ht="14.25">
      <c r="A29" s="100"/>
      <c r="B29" s="74" t="s">
        <v>28</v>
      </c>
      <c r="C29" s="19"/>
      <c r="D29" s="19"/>
      <c r="E29" s="16">
        <v>8127.19</v>
      </c>
      <c r="F29" s="19"/>
      <c r="G29" s="17"/>
    </row>
    <row r="30" spans="1:11" ht="14.25">
      <c r="A30" s="100"/>
      <c r="B30" s="74" t="s">
        <v>25</v>
      </c>
      <c r="C30" s="19"/>
      <c r="D30" s="19"/>
      <c r="E30" s="16">
        <v>31176.36</v>
      </c>
      <c r="F30" s="19"/>
      <c r="G30" s="17"/>
    </row>
    <row r="31" spans="1:11" ht="14.25">
      <c r="A31" s="100"/>
      <c r="B31" s="74" t="s">
        <v>26</v>
      </c>
      <c r="C31" s="19"/>
      <c r="D31" s="19"/>
      <c r="E31" s="16">
        <v>-1969.99</v>
      </c>
      <c r="F31" s="19"/>
      <c r="G31" s="17"/>
    </row>
    <row r="32" spans="1:11" ht="14.25">
      <c r="A32" s="100"/>
      <c r="B32" s="74" t="s">
        <v>27</v>
      </c>
      <c r="C32" s="19"/>
      <c r="D32" s="19"/>
      <c r="E32" s="16">
        <f>-7532.58-7486.3-7549.45-7463.63</f>
        <v>-30031.960000000003</v>
      </c>
      <c r="F32" s="19"/>
      <c r="G32" s="17"/>
    </row>
    <row r="33" spans="1:8" ht="14.25">
      <c r="A33" s="100"/>
      <c r="B33" s="74" t="s">
        <v>36</v>
      </c>
      <c r="C33" s="19"/>
      <c r="D33" s="19"/>
      <c r="E33" s="16">
        <v>5037</v>
      </c>
      <c r="F33" s="19"/>
      <c r="G33" s="17"/>
    </row>
    <row r="34" spans="1:8" ht="14.25">
      <c r="A34" s="100"/>
      <c r="B34" s="74" t="s">
        <v>34</v>
      </c>
      <c r="C34" s="19"/>
      <c r="D34" s="82" t="s">
        <v>56</v>
      </c>
      <c r="E34" s="75">
        <f>+SUM(E29:E33)</f>
        <v>12338.600000000002</v>
      </c>
      <c r="F34" s="19"/>
      <c r="G34" s="1" t="s">
        <v>31</v>
      </c>
    </row>
    <row r="35" spans="1:8" ht="14.25">
      <c r="A35" s="100">
        <v>1619</v>
      </c>
      <c r="B35" s="76" t="s">
        <v>37</v>
      </c>
      <c r="E35" s="16">
        <v>2970.82</v>
      </c>
      <c r="F35" s="19"/>
      <c r="G35" s="17"/>
      <c r="H35" s="1"/>
    </row>
    <row r="36" spans="1:8" ht="14.25">
      <c r="A36" s="100">
        <v>1617</v>
      </c>
      <c r="B36" s="74" t="s">
        <v>38</v>
      </c>
      <c r="C36" s="19"/>
      <c r="D36" s="19"/>
      <c r="E36" s="77">
        <v>2825.39</v>
      </c>
      <c r="F36" s="19"/>
      <c r="G36" s="17"/>
      <c r="H36" s="1"/>
    </row>
    <row r="37" spans="1:8" ht="14.25">
      <c r="A37" s="100">
        <v>1618</v>
      </c>
      <c r="B37" s="74" t="s">
        <v>39</v>
      </c>
      <c r="C37" s="19"/>
      <c r="D37" s="19"/>
      <c r="E37" s="77">
        <v>2147.29</v>
      </c>
      <c r="F37" s="19"/>
      <c r="G37" s="17"/>
      <c r="H37" s="1"/>
    </row>
    <row r="38" spans="1:8" ht="14.25">
      <c r="A38" s="100">
        <v>1613</v>
      </c>
      <c r="B38" s="74" t="s">
        <v>40</v>
      </c>
      <c r="C38" s="19"/>
      <c r="D38" s="19"/>
      <c r="E38" s="77">
        <v>15472.73</v>
      </c>
      <c r="F38" s="19"/>
      <c r="G38" s="17"/>
      <c r="H38" s="1"/>
    </row>
    <row r="39" spans="1:8" ht="14.25">
      <c r="A39" s="100">
        <v>1614</v>
      </c>
      <c r="B39" s="74" t="s">
        <v>41</v>
      </c>
      <c r="C39" s="19"/>
      <c r="D39" s="19"/>
      <c r="E39" s="77">
        <v>273.85000000000002</v>
      </c>
      <c r="F39" s="19"/>
      <c r="G39" s="17"/>
      <c r="H39" s="1"/>
    </row>
    <row r="40" spans="1:8" ht="14.25">
      <c r="A40" s="100">
        <v>1616</v>
      </c>
      <c r="B40" s="74" t="s">
        <v>42</v>
      </c>
      <c r="C40" s="19"/>
      <c r="D40" s="19"/>
      <c r="E40" s="77">
        <v>6566.57</v>
      </c>
      <c r="F40" s="19"/>
      <c r="G40" s="17"/>
      <c r="H40" s="1"/>
    </row>
    <row r="41" spans="1:8" ht="14.25">
      <c r="A41" s="100">
        <v>1624</v>
      </c>
      <c r="B41" s="74" t="s">
        <v>60</v>
      </c>
      <c r="C41" s="19"/>
      <c r="D41" s="19"/>
      <c r="E41" s="77">
        <v>9668.09</v>
      </c>
      <c r="F41" s="19"/>
      <c r="G41" s="17"/>
      <c r="H41" s="1"/>
    </row>
    <row r="42" spans="1:8" ht="14.25">
      <c r="A42" s="100">
        <v>1623</v>
      </c>
      <c r="B42" s="74" t="s">
        <v>54</v>
      </c>
      <c r="C42" s="19"/>
      <c r="D42" s="19"/>
      <c r="E42" s="75">
        <v>-8278.27</v>
      </c>
      <c r="F42" s="19"/>
      <c r="G42" s="17"/>
      <c r="H42" s="1"/>
    </row>
    <row r="43" spans="1:8" ht="14.25">
      <c r="A43" s="100">
        <v>1622</v>
      </c>
      <c r="B43" s="74" t="s">
        <v>55</v>
      </c>
      <c r="C43" s="19"/>
      <c r="D43" s="19"/>
      <c r="E43" s="75">
        <v>-4871.1400000000003</v>
      </c>
      <c r="F43" s="19"/>
      <c r="G43" s="17"/>
      <c r="H43" s="1"/>
    </row>
    <row r="44" spans="1:8" ht="14.25">
      <c r="A44" s="100">
        <v>1620</v>
      </c>
      <c r="B44" s="74" t="s">
        <v>45</v>
      </c>
      <c r="C44" s="19"/>
      <c r="D44" s="19"/>
      <c r="E44" s="75">
        <v>-12230.52</v>
      </c>
      <c r="F44" s="19"/>
      <c r="G44" s="17"/>
      <c r="H44" s="1"/>
    </row>
    <row r="45" spans="1:8" ht="14.25">
      <c r="A45" s="100">
        <v>1621</v>
      </c>
      <c r="B45" s="74" t="s">
        <v>46</v>
      </c>
      <c r="C45" s="19"/>
      <c r="D45" s="19"/>
      <c r="E45" s="75">
        <v>-12339.87</v>
      </c>
      <c r="F45" s="19"/>
      <c r="G45" s="17"/>
      <c r="H45" s="1"/>
    </row>
    <row r="46" spans="1:8" ht="14.25">
      <c r="A46" s="100">
        <v>1615</v>
      </c>
      <c r="B46" s="74" t="s">
        <v>52</v>
      </c>
      <c r="C46" s="19"/>
      <c r="D46" s="19"/>
      <c r="E46" s="75">
        <v>-12018.34</v>
      </c>
      <c r="F46" s="81">
        <f>+SUM(E34:E46)</f>
        <v>2525.1999999999916</v>
      </c>
      <c r="G46" s="17" t="s">
        <v>57</v>
      </c>
      <c r="H46" s="1"/>
    </row>
    <row r="47" spans="1:8" ht="15" thickBot="1">
      <c r="B47" s="74"/>
      <c r="C47" s="19"/>
      <c r="D47" s="19"/>
      <c r="E47" s="75"/>
      <c r="F47" s="19"/>
      <c r="G47" s="17"/>
      <c r="H47" s="1"/>
    </row>
    <row r="48" spans="1:8" ht="15" thickBot="1">
      <c r="B48" s="83"/>
      <c r="C48" s="53"/>
      <c r="D48" s="53"/>
      <c r="E48" s="45"/>
      <c r="F48" s="53" t="s">
        <v>19</v>
      </c>
      <c r="G48" s="84">
        <f>+SUM(G49:G54)</f>
        <v>11218.9</v>
      </c>
    </row>
    <row r="49" spans="2:7" ht="14.25">
      <c r="B49" s="86" t="s">
        <v>58</v>
      </c>
      <c r="C49" s="87" t="s">
        <v>19</v>
      </c>
      <c r="D49" s="88">
        <v>8.75</v>
      </c>
      <c r="E49" s="89" t="s">
        <v>20</v>
      </c>
      <c r="F49" s="90">
        <v>85.25</v>
      </c>
      <c r="G49" s="91">
        <f t="shared" ref="G49:G54" si="0">+F49*D49</f>
        <v>745.9375</v>
      </c>
    </row>
    <row r="50" spans="2:7" ht="14.25">
      <c r="B50" s="92" t="s">
        <v>58</v>
      </c>
      <c r="C50" s="30" t="s">
        <v>19</v>
      </c>
      <c r="D50" s="31">
        <v>8.75</v>
      </c>
      <c r="E50" s="32" t="s">
        <v>20</v>
      </c>
      <c r="F50" s="80">
        <f>+F49</f>
        <v>85.25</v>
      </c>
      <c r="G50" s="93">
        <f t="shared" si="0"/>
        <v>745.9375</v>
      </c>
    </row>
    <row r="51" spans="2:7" ht="14.25">
      <c r="B51" s="92" t="s">
        <v>58</v>
      </c>
      <c r="C51" s="30" t="s">
        <v>19</v>
      </c>
      <c r="D51" s="31">
        <v>8.75</v>
      </c>
      <c r="E51" s="32" t="s">
        <v>20</v>
      </c>
      <c r="F51" s="80">
        <f>+F50</f>
        <v>85.25</v>
      </c>
      <c r="G51" s="93">
        <f t="shared" si="0"/>
        <v>745.9375</v>
      </c>
    </row>
    <row r="52" spans="2:7" ht="14.25">
      <c r="B52" s="92" t="s">
        <v>58</v>
      </c>
      <c r="C52" s="30" t="s">
        <v>19</v>
      </c>
      <c r="D52" s="31">
        <v>13.12</v>
      </c>
      <c r="E52" s="32" t="s">
        <v>20</v>
      </c>
      <c r="F52" s="80">
        <f>+F51</f>
        <v>85.25</v>
      </c>
      <c r="G52" s="93">
        <f t="shared" si="0"/>
        <v>1118.48</v>
      </c>
    </row>
    <row r="53" spans="2:7" ht="14.25">
      <c r="B53" s="92" t="s">
        <v>58</v>
      </c>
      <c r="C53" s="30" t="s">
        <v>19</v>
      </c>
      <c r="D53" s="31">
        <v>8.75</v>
      </c>
      <c r="E53" s="32" t="s">
        <v>20</v>
      </c>
      <c r="F53" s="80">
        <f>+F52</f>
        <v>85.25</v>
      </c>
      <c r="G53" s="93">
        <f t="shared" si="0"/>
        <v>745.9375</v>
      </c>
    </row>
    <row r="54" spans="2:7" ht="15" thickBot="1">
      <c r="B54" s="94" t="s">
        <v>44</v>
      </c>
      <c r="C54" s="95" t="s">
        <v>43</v>
      </c>
      <c r="D54" s="96">
        <v>83.48</v>
      </c>
      <c r="E54" s="97" t="s">
        <v>20</v>
      </c>
      <c r="F54" s="98">
        <f>+F53</f>
        <v>85.25</v>
      </c>
      <c r="G54" s="99">
        <f t="shared" si="0"/>
        <v>7116.67</v>
      </c>
    </row>
    <row r="55" spans="2:7" ht="15" thickBot="1">
      <c r="B55" s="74"/>
      <c r="C55" s="85"/>
      <c r="D55" s="15"/>
      <c r="E55" s="78"/>
      <c r="F55" s="79"/>
      <c r="G55" s="17"/>
    </row>
    <row r="56" spans="2:7" ht="15.75" thickBot="1">
      <c r="B56" s="64" t="s">
        <v>21</v>
      </c>
      <c r="C56" s="65">
        <f>+E2</f>
        <v>44151</v>
      </c>
      <c r="D56" s="43"/>
      <c r="E56" s="43"/>
      <c r="F56" s="43"/>
      <c r="G56" s="44">
        <f>+G48+G27+G21</f>
        <v>72754.25</v>
      </c>
    </row>
    <row r="57" spans="2:7" ht="13.5" thickBot="1">
      <c r="G57" s="17"/>
    </row>
    <row r="58" spans="2:7" ht="15.75" thickBot="1">
      <c r="B58" s="35"/>
      <c r="C58" s="36"/>
      <c r="D58" s="36"/>
      <c r="E58" s="37" t="s">
        <v>22</v>
      </c>
      <c r="F58" s="36"/>
      <c r="G58" s="38">
        <f>+G56/36760-1</f>
        <v>0.97916893362350388</v>
      </c>
    </row>
    <row r="59" spans="2:7" ht="15" thickBot="1">
      <c r="B59" s="34"/>
      <c r="C59" s="34"/>
      <c r="D59" s="34"/>
      <c r="E59" s="34"/>
      <c r="F59" s="34"/>
      <c r="G59" s="34"/>
    </row>
    <row r="60" spans="2:7" ht="15" thickBot="1">
      <c r="B60" s="34"/>
      <c r="C60" s="34"/>
      <c r="D60" s="34"/>
      <c r="E60" s="35"/>
      <c r="F60" s="39" t="s">
        <v>24</v>
      </c>
      <c r="G60" s="48">
        <f>183+23</f>
        <v>206</v>
      </c>
    </row>
    <row r="61" spans="2:7" ht="15" thickBot="1">
      <c r="B61" s="34"/>
      <c r="C61" s="34"/>
      <c r="D61" s="34"/>
      <c r="E61" s="46"/>
      <c r="F61" s="47" t="s">
        <v>23</v>
      </c>
      <c r="G61" s="49">
        <f>+G56/G60</f>
        <v>353.17597087378641</v>
      </c>
    </row>
    <row r="65" spans="3:6" ht="13.5" thickBot="1"/>
    <row r="66" spans="3:6">
      <c r="C66" s="59" t="s">
        <v>29</v>
      </c>
      <c r="D66" s="70" t="s">
        <v>32</v>
      </c>
      <c r="E66" s="63" t="s">
        <v>30</v>
      </c>
      <c r="F66" s="66" t="s">
        <v>33</v>
      </c>
    </row>
    <row r="67" spans="3:6">
      <c r="C67" s="58">
        <v>42644</v>
      </c>
      <c r="D67" s="71">
        <v>200</v>
      </c>
      <c r="E67" s="63">
        <v>16</v>
      </c>
      <c r="F67" s="67">
        <v>200</v>
      </c>
    </row>
    <row r="68" spans="3:6">
      <c r="C68" s="58">
        <v>43009</v>
      </c>
      <c r="D68" s="71">
        <f>+D67*1.25</f>
        <v>250</v>
      </c>
      <c r="E68" s="63">
        <v>21</v>
      </c>
      <c r="F68" s="68">
        <f>+F67*E68/E67</f>
        <v>262.5</v>
      </c>
    </row>
    <row r="69" spans="3:6">
      <c r="C69" s="58">
        <v>43374</v>
      </c>
      <c r="D69" s="71">
        <f>+D68*1.42</f>
        <v>355</v>
      </c>
      <c r="E69" s="63">
        <v>40</v>
      </c>
      <c r="F69" s="67">
        <f>+F68*E69/E68</f>
        <v>500</v>
      </c>
    </row>
    <row r="70" spans="3:6">
      <c r="C70" s="58">
        <v>43739</v>
      </c>
      <c r="D70" s="72">
        <f>+D69*1.5</f>
        <v>532.5</v>
      </c>
      <c r="E70" s="63">
        <v>60</v>
      </c>
      <c r="F70" s="67">
        <f>+F69*E70/E69</f>
        <v>750</v>
      </c>
    </row>
    <row r="71" spans="3:6" ht="13.5" thickBot="1">
      <c r="C71" s="58">
        <v>43922</v>
      </c>
      <c r="D71" s="73">
        <f>+D70*1.2</f>
        <v>639</v>
      </c>
      <c r="E71" s="63">
        <v>65</v>
      </c>
      <c r="F71" s="69">
        <f>+F70*E71/E70</f>
        <v>812.5</v>
      </c>
    </row>
    <row r="72" spans="3:6" ht="13.5" thickBot="1">
      <c r="C72" s="58">
        <v>44136</v>
      </c>
      <c r="D72" s="73">
        <f>+D71*1.18</f>
        <v>754.02</v>
      </c>
      <c r="E72" s="63">
        <v>84</v>
      </c>
      <c r="F72" s="69">
        <f>+F71*E72/E71</f>
        <v>1050</v>
      </c>
    </row>
  </sheetData>
  <mergeCells count="3">
    <mergeCell ref="B4:G4"/>
    <mergeCell ref="B12:G12"/>
    <mergeCell ref="B23:G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16-11-20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ycasim</dc:creator>
  <cp:lastModifiedBy>SUPERVISOR</cp:lastModifiedBy>
  <dcterms:created xsi:type="dcterms:W3CDTF">2018-05-07T10:36:45Z</dcterms:created>
  <dcterms:modified xsi:type="dcterms:W3CDTF">2021-09-13T14:55:59Z</dcterms:modified>
</cp:coreProperties>
</file>