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0" windowWidth="20730" windowHeight="11640" tabRatio="577" firstSheet="2" activeTab="2"/>
  </bookViews>
  <sheets>
    <sheet name="cartera 03-05-19" sheetId="5" r:id="rId1"/>
    <sheet name="Cartera 01-10-19" sheetId="6" state="hidden" r:id="rId2"/>
    <sheet name="Cartera 18-02-21" sheetId="1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13"/>
  <c r="F69"/>
  <c r="F70" s="1"/>
  <c r="F71" s="1"/>
  <c r="F72" s="1"/>
  <c r="F73" s="1"/>
  <c r="D69"/>
  <c r="D70" s="1"/>
  <c r="D71" s="1"/>
  <c r="D72" s="1"/>
  <c r="D73" s="1"/>
  <c r="G61"/>
  <c r="C57"/>
  <c r="F51"/>
  <c r="G51" s="1"/>
  <c r="G50"/>
  <c r="E32"/>
  <c r="E34" s="1"/>
  <c r="F46" s="1"/>
  <c r="G17"/>
  <c r="G16"/>
  <c r="G15"/>
  <c r="D14"/>
  <c r="G14" s="1"/>
  <c r="G10"/>
  <c r="G27" l="1"/>
  <c r="G19"/>
  <c r="F52"/>
  <c r="F53" s="1"/>
  <c r="G53" s="1"/>
  <c r="F54" l="1"/>
  <c r="F55" s="1"/>
  <c r="G55" s="1"/>
  <c r="G21"/>
  <c r="J15"/>
  <c r="J17"/>
  <c r="J14"/>
  <c r="J16"/>
  <c r="G52"/>
  <c r="G54" l="1"/>
  <c r="G49"/>
  <c r="G57" s="1"/>
  <c r="G62" l="1"/>
  <c r="E75" i="6" l="1"/>
  <c r="G87" l="1"/>
  <c r="G84"/>
  <c r="G14"/>
  <c r="G81"/>
  <c r="G80"/>
  <c r="G79"/>
  <c r="G78"/>
  <c r="G77"/>
  <c r="E74"/>
  <c r="E69"/>
  <c r="E63"/>
  <c r="G17"/>
  <c r="G16"/>
  <c r="G15"/>
  <c r="G7"/>
  <c r="G6"/>
  <c r="E70" s="1"/>
  <c r="E71" s="1"/>
  <c r="G76" l="1"/>
  <c r="G10"/>
  <c r="G21" s="1"/>
  <c r="G19"/>
  <c r="G27"/>
  <c r="G81" i="5"/>
  <c r="G80"/>
  <c r="G79"/>
  <c r="G78"/>
  <c r="G77"/>
  <c r="E74"/>
  <c r="E69"/>
  <c r="E63"/>
  <c r="G17"/>
  <c r="G16"/>
  <c r="G15"/>
  <c r="G14"/>
  <c r="G7"/>
  <c r="G6"/>
  <c r="E70" s="1"/>
  <c r="G82" i="6" l="1"/>
  <c r="E71" i="5"/>
  <c r="G76"/>
  <c r="G19"/>
  <c r="G10"/>
  <c r="G21" s="1"/>
  <c r="G82" s="1"/>
  <c r="E75"/>
  <c r="G27" s="1"/>
  <c r="G84" l="1"/>
  <c r="G87"/>
</calcChain>
</file>

<file path=xl/sharedStrings.xml><?xml version="1.0" encoding="utf-8"?>
<sst xmlns="http://schemas.openxmlformats.org/spreadsheetml/2006/main" count="280" uniqueCount="116">
  <si>
    <t>Fecha de cotización</t>
  </si>
  <si>
    <t>TÍTULOS PÚBLICOS</t>
  </si>
  <si>
    <t>Fecha de compra</t>
  </si>
  <si>
    <t>Especies</t>
  </si>
  <si>
    <t>Cantidad</t>
  </si>
  <si>
    <t>Precio</t>
  </si>
  <si>
    <t>Total especie</t>
  </si>
  <si>
    <t>Total Títulos públicos</t>
  </si>
  <si>
    <t>ACCIONES</t>
  </si>
  <si>
    <t>Total Acciones</t>
  </si>
  <si>
    <t>Total Cuenta Títulos</t>
  </si>
  <si>
    <t>LEBAC</t>
  </si>
  <si>
    <t>Fecha suscripción</t>
  </si>
  <si>
    <t>Especie</t>
  </si>
  <si>
    <t>VN</t>
  </si>
  <si>
    <t>Capital invertido</t>
  </si>
  <si>
    <t>Valuación a la fecha</t>
  </si>
  <si>
    <t>Efectivo</t>
  </si>
  <si>
    <t>Pesos</t>
  </si>
  <si>
    <t>Saldo al 16/12/2016</t>
  </si>
  <si>
    <t>Cobro LEBAC Vto 21/12</t>
  </si>
  <si>
    <t>Suscripción LEBAC Vto 01/02</t>
  </si>
  <si>
    <t>Gastos renov. LEBAC</t>
  </si>
  <si>
    <t>Renta AO17 (09/01/2017)</t>
  </si>
  <si>
    <t>Renta TC21 (25/01/2017)</t>
  </si>
  <si>
    <t>Liquidación LEBAC (01/02/2017)</t>
  </si>
  <si>
    <t>Compra ERAR (14/02/17) (429 a 10,55)</t>
  </si>
  <si>
    <t>Compra CRES (14/02/17) (154 a 30,30)</t>
  </si>
  <si>
    <t>Compra BMA (14/02/17) (34 a 130,50)</t>
  </si>
  <si>
    <t>Compra TECO2 (14/02/17) (62 a 70,45)</t>
  </si>
  <si>
    <t>Renta AM18 (20/03/17)</t>
  </si>
  <si>
    <t>($55,96 – $8 comisiones)</t>
  </si>
  <si>
    <t>Dividendos ERAR (10/04/17) (114,11-8)</t>
  </si>
  <si>
    <t>Renta AO17 (24/04/17) (250,19-8)</t>
  </si>
  <si>
    <t>Ingresos Junio</t>
  </si>
  <si>
    <t>Dividendo Efectivo BMA (13-06-2017)</t>
  </si>
  <si>
    <t>Venta ERAR (10,80) (4633,20-46,33-9,73)</t>
  </si>
  <si>
    <t>Venta CRES (32,40)(4989,60-49,90-10,48)</t>
  </si>
  <si>
    <t>Venta BMA (180,05)(6121,70-61,22-12,86)</t>
  </si>
  <si>
    <t>Venta TECO2 (102,05) (6327,10-63,27-13,29)</t>
  </si>
  <si>
    <t>Renta TC21 (01/08)</t>
  </si>
  <si>
    <t>Renta AO17 (01/08)</t>
  </si>
  <si>
    <t>Ingresos Nuevos Miembros Club</t>
  </si>
  <si>
    <t>Suscripción LEBACS</t>
  </si>
  <si>
    <t>Amortización y Renta AO17</t>
  </si>
  <si>
    <t>Renta AM18</t>
  </si>
  <si>
    <t>Rescate LEBACS</t>
  </si>
  <si>
    <t>Renta y Amortización AM18</t>
  </si>
  <si>
    <t xml:space="preserve"> Total pesos</t>
  </si>
  <si>
    <t>Total Dólares</t>
  </si>
  <si>
    <t>Dólares</t>
  </si>
  <si>
    <t>TC</t>
  </si>
  <si>
    <t>Total cartera al</t>
  </si>
  <si>
    <t>Variación total desde 01/10/2016:</t>
  </si>
  <si>
    <t>valor cuota parte</t>
  </si>
  <si>
    <t>cuotas partes</t>
  </si>
  <si>
    <t>compra TS</t>
  </si>
  <si>
    <t>compra BYMA</t>
  </si>
  <si>
    <t>compra GGAL</t>
  </si>
  <si>
    <t>BYMA</t>
  </si>
  <si>
    <t>Suscripción TC21P</t>
  </si>
  <si>
    <t>TC21P</t>
  </si>
  <si>
    <t>Cobro LEBAC Vto 18/7/18</t>
  </si>
  <si>
    <t>Renta TC21 (23/7/18)</t>
  </si>
  <si>
    <t>Renta AO20 (08/10/18)</t>
  </si>
  <si>
    <t>compra AO20</t>
  </si>
  <si>
    <t>DICA</t>
  </si>
  <si>
    <t>Ventas 12/02/19</t>
  </si>
  <si>
    <t xml:space="preserve">Gastos ventas </t>
  </si>
  <si>
    <t>Compras bonos y acciones s/ votación 22/12/18</t>
  </si>
  <si>
    <t>Saldo en pesos al 25/03/19</t>
  </si>
  <si>
    <t>Total Pesos al 31/12/18</t>
  </si>
  <si>
    <t>ALUAR</t>
  </si>
  <si>
    <t>DIS GAS CUY</t>
  </si>
  <si>
    <t>CEPU</t>
  </si>
  <si>
    <t>* tomo último saldo informado por Contabilidad</t>
  </si>
  <si>
    <t>actualización por inflación cuota parte</t>
  </si>
  <si>
    <t>USD</t>
  </si>
  <si>
    <t>* tomo último saldo informado por Contabilidad CGCE.</t>
  </si>
  <si>
    <t>año base</t>
  </si>
  <si>
    <t>actual por usd</t>
  </si>
  <si>
    <t>Saldo en pesos</t>
  </si>
  <si>
    <t xml:space="preserve">Evolución del cash </t>
  </si>
  <si>
    <t>Ingreso 23 cuotas partes $219 el 26/4/20</t>
  </si>
  <si>
    <t>ingreso venta DGSU 16-6-20 168 acc</t>
  </si>
  <si>
    <t>ingreso venta CEPU 16-6-20 100 acc</t>
  </si>
  <si>
    <t>ingreso venta CEPU 16-6-20 76 acc 1 voto</t>
  </si>
  <si>
    <t>ingreso venta ALUA 16-6-20 395 acc</t>
  </si>
  <si>
    <t>ingreso venta ALUA 16-6-20 7 acc escrit</t>
  </si>
  <si>
    <t>ingreso venta BYMA 17-6-20 17 acc</t>
  </si>
  <si>
    <t>Dolares</t>
  </si>
  <si>
    <t>Venta DICA 17-6-20</t>
  </si>
  <si>
    <t>compra 19-6-20 PAMPA</t>
  </si>
  <si>
    <t>compra 19-6-20 TELECOM</t>
  </si>
  <si>
    <t>TRANS</t>
  </si>
  <si>
    <t>precio hoy</t>
  </si>
  <si>
    <t>PAMPA</t>
  </si>
  <si>
    <t>TECO</t>
  </si>
  <si>
    <t>compra 19-6-20 MACRO 53 acc</t>
  </si>
  <si>
    <t>MACRO</t>
  </si>
  <si>
    <t>compra 19-6-20 TRANSENER 1 v escrit x 311</t>
  </si>
  <si>
    <t>compra 19-6-20 TRANSENER x 183</t>
  </si>
  <si>
    <t>*</t>
  </si>
  <si>
    <t>renta</t>
  </si>
  <si>
    <t>operación</t>
  </si>
  <si>
    <t>ingreso venta BONO TC 21 P 2900 u 17-6-20</t>
  </si>
  <si>
    <t>rtdo dde nov 20</t>
  </si>
  <si>
    <t>Precio compra</t>
  </si>
  <si>
    <t>a</t>
  </si>
  <si>
    <t>b</t>
  </si>
  <si>
    <t>c</t>
  </si>
  <si>
    <t xml:space="preserve"> (a + b + c)</t>
  </si>
  <si>
    <t>rend ponderado</t>
  </si>
  <si>
    <t>Total Cuenta Títulos Públicos + Acciones Merval</t>
  </si>
  <si>
    <t>saldo efectivo en cta del cgce</t>
  </si>
  <si>
    <t>en 4 años y 4 meses</t>
  </si>
</sst>
</file>

<file path=xl/styles.xml><?xml version="1.0" encoding="utf-8"?>
<styleSheet xmlns="http://schemas.openxmlformats.org/spreadsheetml/2006/main">
  <numFmts count="5">
    <numFmt numFmtId="164" formatCode="dd/mm/yy\ hh:mm"/>
    <numFmt numFmtId="165" formatCode="_ &quot;$ &quot;* #,##0.00_ ;_ &quot;$ &quot;* \-#,##0.00_ ;_ &quot;$ &quot;* \-??_ ;_ @_ "/>
    <numFmt numFmtId="166" formatCode="_ * #,##0.00_ ;_ * \-#,##0.00_ ;_ * \-??_ ;_ @_ "/>
    <numFmt numFmtId="167" formatCode="_ * #,##0_ ;_ * \-#,##0_ ;_ * \-??_ ;_ @_ "/>
    <numFmt numFmtId="169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64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59"/>
      </right>
      <top style="hair">
        <color indexed="59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  <diagonal/>
    </border>
    <border>
      <left/>
      <right/>
      <top/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59"/>
      </bottom>
      <diagonal/>
    </border>
    <border>
      <left/>
      <right/>
      <top style="medium">
        <color indexed="64"/>
      </top>
      <bottom style="hair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59"/>
      </bottom>
      <diagonal/>
    </border>
    <border>
      <left style="medium">
        <color indexed="64"/>
      </left>
      <right/>
      <top/>
      <bottom style="hair">
        <color indexed="59"/>
      </bottom>
      <diagonal/>
    </border>
    <border>
      <left/>
      <right style="medium">
        <color indexed="64"/>
      </right>
      <top/>
      <bottom style="hair">
        <color indexed="59"/>
      </bottom>
      <diagonal/>
    </border>
    <border>
      <left style="medium">
        <color indexed="64"/>
      </left>
      <right/>
      <top style="hair">
        <color indexed="59"/>
      </top>
      <bottom style="hair">
        <color indexed="59"/>
      </bottom>
      <diagonal/>
    </border>
    <border>
      <left/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/>
      <top style="hair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5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hair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hair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hair">
        <color indexed="59"/>
      </bottom>
      <diagonal/>
    </border>
    <border>
      <left style="medium">
        <color indexed="64"/>
      </left>
      <right style="medium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64"/>
      </right>
      <top style="hair">
        <color indexed="59"/>
      </top>
      <bottom/>
      <diagonal/>
    </border>
    <border>
      <left style="medium">
        <color indexed="64"/>
      </left>
      <right style="medium">
        <color indexed="59"/>
      </right>
      <top style="hair">
        <color indexed="59"/>
      </top>
      <bottom/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/>
      <right/>
      <top style="medium">
        <color indexed="59"/>
      </top>
      <bottom style="medium">
        <color indexed="64"/>
      </bottom>
      <diagonal/>
    </border>
    <border>
      <left/>
      <right style="medium">
        <color indexed="64"/>
      </right>
      <top style="medium">
        <color indexed="59"/>
      </top>
      <bottom style="medium">
        <color indexed="64"/>
      </bottom>
      <diagonal/>
    </border>
  </borders>
  <cellStyleXfs count="4">
    <xf numFmtId="0" fontId="0" fillId="0" borderId="0"/>
    <xf numFmtId="166" fontId="6" fillId="0" borderId="0" applyFill="0" applyBorder="0" applyAlignment="0" applyProtection="0"/>
    <xf numFmtId="165" fontId="6" fillId="0" borderId="0" applyFill="0" applyBorder="0" applyAlignment="0" applyProtection="0"/>
    <xf numFmtId="9" fontId="6" fillId="0" borderId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1" fillId="2" borderId="2" xfId="0" applyFont="1" applyFill="1" applyBorder="1"/>
    <xf numFmtId="165" fontId="0" fillId="0" borderId="3" xfId="2" applyFont="1" applyFill="1" applyBorder="1" applyAlignment="1" applyProtection="1"/>
    <xf numFmtId="14" fontId="0" fillId="0" borderId="3" xfId="0" applyNumberFormat="1" applyBorder="1"/>
    <xf numFmtId="0" fontId="0" fillId="0" borderId="3" xfId="0" applyFont="1" applyBorder="1"/>
    <xf numFmtId="165" fontId="0" fillId="3" borderId="3" xfId="2" applyFont="1" applyFill="1" applyBorder="1" applyAlignment="1" applyProtection="1"/>
    <xf numFmtId="165" fontId="0" fillId="0" borderId="4" xfId="2" applyFont="1" applyFill="1" applyBorder="1" applyAlignment="1" applyProtection="1"/>
    <xf numFmtId="14" fontId="0" fillId="0" borderId="4" xfId="0" applyNumberFormat="1" applyBorder="1"/>
    <xf numFmtId="0" fontId="0" fillId="0" borderId="4" xfId="0" applyFont="1" applyBorder="1"/>
    <xf numFmtId="165" fontId="0" fillId="3" borderId="4" xfId="2" applyFont="1" applyFill="1" applyBorder="1" applyAlignment="1" applyProtection="1"/>
    <xf numFmtId="0" fontId="0" fillId="0" borderId="5" xfId="0" applyBorder="1"/>
    <xf numFmtId="0" fontId="1" fillId="0" borderId="6" xfId="0" applyFont="1" applyFill="1" applyBorder="1"/>
    <xf numFmtId="166" fontId="0" fillId="0" borderId="6" xfId="1" applyFont="1" applyFill="1" applyBorder="1" applyAlignment="1" applyProtection="1"/>
    <xf numFmtId="165" fontId="0" fillId="0" borderId="6" xfId="2" applyFont="1" applyFill="1" applyBorder="1" applyAlignment="1" applyProtection="1"/>
    <xf numFmtId="165" fontId="0" fillId="0" borderId="7" xfId="2" applyFont="1" applyFill="1" applyBorder="1" applyAlignment="1" applyProtection="1"/>
    <xf numFmtId="0" fontId="0" fillId="0" borderId="0" xfId="0" applyFill="1" applyBorder="1"/>
    <xf numFmtId="166" fontId="0" fillId="0" borderId="0" xfId="1" applyFont="1" applyFill="1" applyBorder="1" applyAlignment="1" applyProtection="1"/>
    <xf numFmtId="165" fontId="0" fillId="0" borderId="0" xfId="2" applyFont="1" applyFill="1" applyBorder="1" applyAlignment="1" applyProtection="1"/>
    <xf numFmtId="14" fontId="0" fillId="0" borderId="0" xfId="0" applyNumberFormat="1" applyBorder="1"/>
    <xf numFmtId="0" fontId="0" fillId="0" borderId="0" xfId="0" applyBorder="1"/>
    <xf numFmtId="14" fontId="1" fillId="0" borderId="8" xfId="0" applyNumberFormat="1" applyFont="1" applyBorder="1"/>
    <xf numFmtId="0" fontId="1" fillId="0" borderId="9" xfId="0" applyFont="1" applyBorder="1"/>
    <xf numFmtId="166" fontId="1" fillId="0" borderId="9" xfId="1" applyFont="1" applyFill="1" applyBorder="1" applyAlignment="1" applyProtection="1"/>
    <xf numFmtId="165" fontId="1" fillId="0" borderId="9" xfId="2" applyFont="1" applyFill="1" applyBorder="1" applyAlignment="1" applyProtection="1"/>
    <xf numFmtId="165" fontId="1" fillId="0" borderId="10" xfId="2" applyFont="1" applyFill="1" applyBorder="1" applyAlignment="1" applyProtection="1"/>
    <xf numFmtId="14" fontId="0" fillId="0" borderId="12" xfId="0" applyNumberFormat="1" applyBorder="1"/>
    <xf numFmtId="0" fontId="0" fillId="0" borderId="12" xfId="0" applyFont="1" applyBorder="1"/>
    <xf numFmtId="166" fontId="0" fillId="0" borderId="12" xfId="1" applyFont="1" applyFill="1" applyBorder="1" applyAlignment="1" applyProtection="1"/>
    <xf numFmtId="4" fontId="0" fillId="0" borderId="12" xfId="2" applyNumberFormat="1" applyFont="1" applyFill="1" applyBorder="1" applyAlignment="1" applyProtection="1"/>
    <xf numFmtId="165" fontId="0" fillId="0" borderId="12" xfId="2" applyFont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/>
    <xf numFmtId="0" fontId="0" fillId="0" borderId="16" xfId="0" applyBorder="1"/>
    <xf numFmtId="0" fontId="0" fillId="0" borderId="16" xfId="0" applyFont="1" applyBorder="1" applyAlignment="1">
      <alignment horizontal="right"/>
    </xf>
    <xf numFmtId="167" fontId="0" fillId="0" borderId="3" xfId="1" applyNumberFormat="1" applyFont="1" applyFill="1" applyBorder="1" applyAlignment="1" applyProtection="1"/>
    <xf numFmtId="0" fontId="5" fillId="0" borderId="0" xfId="0" applyFont="1"/>
    <xf numFmtId="0" fontId="5" fillId="0" borderId="17" xfId="0" applyFont="1" applyBorder="1"/>
    <xf numFmtId="0" fontId="5" fillId="0" borderId="19" xfId="0" applyFont="1" applyBorder="1"/>
    <xf numFmtId="0" fontId="7" fillId="0" borderId="19" xfId="0" applyFont="1" applyBorder="1" applyAlignment="1">
      <alignment horizontal="right"/>
    </xf>
    <xf numFmtId="10" fontId="8" fillId="0" borderId="18" xfId="3" applyNumberFormat="1" applyFont="1" applyFill="1" applyBorder="1" applyAlignment="1" applyProtection="1"/>
    <xf numFmtId="0" fontId="5" fillId="0" borderId="17" xfId="0" applyFont="1" applyBorder="1" applyAlignment="1">
      <alignment horizontal="right"/>
    </xf>
    <xf numFmtId="165" fontId="0" fillId="0" borderId="16" xfId="2" applyFont="1" applyFill="1" applyBorder="1" applyAlignment="1" applyProtection="1"/>
    <xf numFmtId="0" fontId="3" fillId="0" borderId="16" xfId="0" applyFont="1" applyBorder="1"/>
    <xf numFmtId="0" fontId="0" fillId="0" borderId="3" xfId="0" applyBorder="1"/>
    <xf numFmtId="0" fontId="5" fillId="0" borderId="21" xfId="0" applyFont="1" applyBorder="1"/>
    <xf numFmtId="0" fontId="0" fillId="0" borderId="21" xfId="0" applyFont="1" applyBorder="1"/>
    <xf numFmtId="0" fontId="0" fillId="0" borderId="21" xfId="0" applyBorder="1"/>
    <xf numFmtId="0" fontId="0" fillId="0" borderId="21" xfId="0" applyFont="1" applyBorder="1" applyAlignment="1">
      <alignment horizontal="right"/>
    </xf>
    <xf numFmtId="165" fontId="0" fillId="0" borderId="21" xfId="2" applyFont="1" applyFill="1" applyBorder="1" applyAlignment="1" applyProtection="1"/>
    <xf numFmtId="0" fontId="0" fillId="0" borderId="19" xfId="0" applyBorder="1"/>
    <xf numFmtId="166" fontId="0" fillId="0" borderId="19" xfId="1" applyFont="1" applyFill="1" applyBorder="1" applyAlignment="1" applyProtection="1"/>
    <xf numFmtId="165" fontId="0" fillId="0" borderId="18" xfId="2" applyFont="1" applyFill="1" applyBorder="1" applyAlignment="1" applyProtection="1"/>
    <xf numFmtId="0" fontId="1" fillId="2" borderId="2" xfId="0" applyFont="1" applyFill="1" applyBorder="1" applyAlignment="1">
      <alignment horizontal="center"/>
    </xf>
    <xf numFmtId="167" fontId="0" fillId="0" borderId="3" xfId="1" applyNumberFormat="1" applyFont="1" applyFill="1" applyBorder="1" applyAlignment="1" applyProtection="1">
      <alignment horizontal="center"/>
    </xf>
    <xf numFmtId="166" fontId="0" fillId="0" borderId="4" xfId="1" applyFont="1" applyFill="1" applyBorder="1" applyAlignment="1" applyProtection="1">
      <alignment horizontal="center"/>
    </xf>
    <xf numFmtId="2" fontId="0" fillId="0" borderId="21" xfId="0" applyNumberFormat="1" applyBorder="1"/>
    <xf numFmtId="0" fontId="3" fillId="0" borderId="22" xfId="0" applyFont="1" applyBorder="1"/>
    <xf numFmtId="0" fontId="0" fillId="0" borderId="22" xfId="0" applyFont="1" applyBorder="1"/>
    <xf numFmtId="0" fontId="0" fillId="0" borderId="22" xfId="0" applyBorder="1"/>
    <xf numFmtId="0" fontId="0" fillId="0" borderId="22" xfId="0" applyFont="1" applyBorder="1" applyAlignment="1">
      <alignment horizontal="right"/>
    </xf>
    <xf numFmtId="165" fontId="0" fillId="0" borderId="22" xfId="2" applyFont="1" applyFill="1" applyBorder="1" applyAlignment="1" applyProtection="1"/>
    <xf numFmtId="0" fontId="3" fillId="4" borderId="17" xfId="0" applyFont="1" applyFill="1" applyBorder="1"/>
    <xf numFmtId="14" fontId="3" fillId="4" borderId="19" xfId="0" applyNumberFormat="1" applyFont="1" applyFill="1" applyBorder="1" applyAlignment="1">
      <alignment horizontal="left"/>
    </xf>
    <xf numFmtId="0" fontId="0" fillId="4" borderId="19" xfId="0" applyFill="1" applyBorder="1"/>
    <xf numFmtId="165" fontId="1" fillId="4" borderId="18" xfId="2" applyFont="1" applyFill="1" applyBorder="1" applyAlignment="1" applyProtection="1"/>
    <xf numFmtId="165" fontId="1" fillId="0" borderId="18" xfId="2" applyFont="1" applyFill="1" applyBorder="1" applyAlignment="1" applyProtection="1"/>
    <xf numFmtId="0" fontId="3" fillId="0" borderId="23" xfId="0" applyFont="1" applyBorder="1"/>
    <xf numFmtId="0" fontId="0" fillId="0" borderId="20" xfId="0" applyFont="1" applyBorder="1"/>
    <xf numFmtId="165" fontId="4" fillId="0" borderId="24" xfId="2" applyFont="1" applyFill="1" applyBorder="1" applyAlignment="1" applyProtection="1"/>
    <xf numFmtId="0" fontId="5" fillId="0" borderId="25" xfId="0" applyFont="1" applyBorder="1"/>
    <xf numFmtId="0" fontId="0" fillId="0" borderId="26" xfId="0" applyBorder="1"/>
    <xf numFmtId="166" fontId="0" fillId="0" borderId="27" xfId="1" applyFont="1" applyFill="1" applyBorder="1" applyAlignment="1" applyProtection="1"/>
    <xf numFmtId="165" fontId="0" fillId="0" borderId="28" xfId="2" applyFont="1" applyFill="1" applyBorder="1" applyAlignment="1" applyProtection="1"/>
    <xf numFmtId="0" fontId="5" fillId="0" borderId="29" xfId="0" applyFont="1" applyBorder="1"/>
    <xf numFmtId="165" fontId="0" fillId="0" borderId="30" xfId="2" applyFont="1" applyFill="1" applyBorder="1" applyAlignment="1" applyProtection="1"/>
    <xf numFmtId="0" fontId="5" fillId="0" borderId="31" xfId="0" applyFont="1" applyBorder="1"/>
    <xf numFmtId="165" fontId="0" fillId="0" borderId="32" xfId="2" applyFont="1" applyFill="1" applyBorder="1" applyAlignment="1" applyProtection="1"/>
    <xf numFmtId="0" fontId="5" fillId="0" borderId="33" xfId="0" applyFont="1" applyBorder="1"/>
    <xf numFmtId="0" fontId="0" fillId="0" borderId="34" xfId="0" applyBorder="1"/>
    <xf numFmtId="165" fontId="0" fillId="0" borderId="35" xfId="2" applyFont="1" applyFill="1" applyBorder="1" applyAlignment="1" applyProtection="1"/>
    <xf numFmtId="0" fontId="5" fillId="0" borderId="36" xfId="0" applyFont="1" applyBorder="1"/>
    <xf numFmtId="165" fontId="0" fillId="0" borderId="34" xfId="2" applyFont="1" applyFill="1" applyBorder="1" applyAlignment="1" applyProtection="1"/>
    <xf numFmtId="0" fontId="5" fillId="0" borderId="37" xfId="0" applyFont="1" applyBorder="1"/>
    <xf numFmtId="0" fontId="0" fillId="0" borderId="38" xfId="0" applyBorder="1"/>
    <xf numFmtId="166" fontId="0" fillId="0" borderId="38" xfId="1" applyFont="1" applyFill="1" applyBorder="1" applyAlignment="1" applyProtection="1"/>
    <xf numFmtId="165" fontId="0" fillId="0" borderId="39" xfId="2" applyFont="1" applyFill="1" applyBorder="1" applyAlignment="1" applyProtection="1"/>
    <xf numFmtId="0" fontId="9" fillId="0" borderId="17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40" xfId="0" applyFont="1" applyBorder="1"/>
    <xf numFmtId="165" fontId="5" fillId="0" borderId="40" xfId="2" applyFont="1" applyBorder="1"/>
    <xf numFmtId="166" fontId="1" fillId="0" borderId="19" xfId="1" applyFont="1" applyFill="1" applyBorder="1" applyAlignment="1" applyProtection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7" xfId="0" applyBorder="1"/>
    <xf numFmtId="169" fontId="6" fillId="0" borderId="0" xfId="3" applyNumberFormat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0" borderId="17" xfId="0" applyFont="1" applyBorder="1"/>
    <xf numFmtId="0" fontId="0" fillId="0" borderId="19" xfId="0" applyFont="1" applyBorder="1"/>
    <xf numFmtId="165" fontId="4" fillId="0" borderId="18" xfId="2" applyFont="1" applyFill="1" applyBorder="1" applyAlignment="1" applyProtection="1"/>
    <xf numFmtId="0" fontId="0" fillId="5" borderId="0" xfId="0" applyFill="1" applyAlignment="1">
      <alignment horizontal="center"/>
    </xf>
    <xf numFmtId="0" fontId="3" fillId="4" borderId="17" xfId="0" applyFont="1" applyFill="1" applyBorder="1" applyAlignment="1">
      <alignment horizontal="right"/>
    </xf>
    <xf numFmtId="14" fontId="3" fillId="4" borderId="19" xfId="0" applyNumberFormat="1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1" fontId="0" fillId="5" borderId="44" xfId="0" applyNumberFormat="1" applyFill="1" applyBorder="1" applyAlignment="1">
      <alignment horizontal="center"/>
    </xf>
    <xf numFmtId="1" fontId="0" fillId="5" borderId="45" xfId="0" applyNumberFormat="1" applyFill="1" applyBorder="1" applyAlignment="1">
      <alignment horizontal="center"/>
    </xf>
    <xf numFmtId="0" fontId="5" fillId="0" borderId="0" xfId="0" applyFont="1" applyBorder="1"/>
    <xf numFmtId="166" fontId="1" fillId="0" borderId="0" xfId="1" applyFont="1" applyFill="1" applyBorder="1" applyAlignment="1" applyProtection="1"/>
    <xf numFmtId="0" fontId="5" fillId="0" borderId="0" xfId="0" applyFont="1" applyFill="1" applyBorder="1"/>
    <xf numFmtId="166" fontId="6" fillId="0" borderId="0" xfId="1" applyFont="1" applyFill="1" applyBorder="1" applyAlignment="1" applyProtection="1"/>
    <xf numFmtId="0" fontId="0" fillId="0" borderId="0" xfId="0" applyFont="1" applyBorder="1" applyAlignment="1">
      <alignment horizontal="right"/>
    </xf>
    <xf numFmtId="2" fontId="0" fillId="0" borderId="0" xfId="0" applyNumberFormat="1" applyBorder="1"/>
    <xf numFmtId="2" fontId="0" fillId="0" borderId="16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9" fillId="0" borderId="41" xfId="0" applyFont="1" applyBorder="1" applyAlignment="1">
      <alignment horizontal="right"/>
    </xf>
    <xf numFmtId="165" fontId="1" fillId="0" borderId="42" xfId="2" applyFont="1" applyFill="1" applyBorder="1" applyAlignment="1" applyProtection="1"/>
    <xf numFmtId="0" fontId="0" fillId="0" borderId="0" xfId="0" applyFont="1" applyFill="1" applyBorder="1"/>
    <xf numFmtId="0" fontId="5" fillId="0" borderId="46" xfId="0" applyFont="1" applyBorder="1"/>
    <xf numFmtId="0" fontId="0" fillId="0" borderId="47" xfId="0" applyFont="1" applyBorder="1"/>
    <xf numFmtId="0" fontId="0" fillId="0" borderId="47" xfId="0" applyBorder="1"/>
    <xf numFmtId="0" fontId="0" fillId="0" borderId="47" xfId="0" applyFont="1" applyBorder="1" applyAlignment="1">
      <alignment horizontal="right"/>
    </xf>
    <xf numFmtId="2" fontId="0" fillId="0" borderId="47" xfId="0" applyNumberFormat="1" applyBorder="1"/>
    <xf numFmtId="165" fontId="0" fillId="0" borderId="48" xfId="2" applyFont="1" applyFill="1" applyBorder="1" applyAlignment="1" applyProtection="1"/>
    <xf numFmtId="0" fontId="5" fillId="0" borderId="49" xfId="0" applyFont="1" applyBorder="1"/>
    <xf numFmtId="165" fontId="0" fillId="0" borderId="50" xfId="2" applyFont="1" applyFill="1" applyBorder="1" applyAlignment="1" applyProtection="1"/>
    <xf numFmtId="0" fontId="5" fillId="0" borderId="51" xfId="0" applyFont="1" applyBorder="1"/>
    <xf numFmtId="0" fontId="0" fillId="0" borderId="52" xfId="0" applyFont="1" applyFill="1" applyBorder="1"/>
    <xf numFmtId="0" fontId="0" fillId="0" borderId="52" xfId="0" applyFill="1" applyBorder="1"/>
    <xf numFmtId="0" fontId="0" fillId="0" borderId="52" xfId="0" applyFont="1" applyBorder="1" applyAlignment="1">
      <alignment horizontal="right"/>
    </xf>
    <xf numFmtId="2" fontId="0" fillId="0" borderId="52" xfId="0" applyNumberFormat="1" applyBorder="1"/>
    <xf numFmtId="165" fontId="0" fillId="0" borderId="53" xfId="2" applyFont="1" applyFill="1" applyBorder="1" applyAlignment="1" applyProtection="1"/>
    <xf numFmtId="0" fontId="0" fillId="0" borderId="0" xfId="0" applyAlignment="1">
      <alignment horizontal="center"/>
    </xf>
    <xf numFmtId="0" fontId="1" fillId="2" borderId="40" xfId="0" applyFont="1" applyFill="1" applyBorder="1" applyAlignment="1">
      <alignment horizontal="left"/>
    </xf>
    <xf numFmtId="10" fontId="6" fillId="0" borderId="0" xfId="3" applyNumberFormat="1"/>
    <xf numFmtId="0" fontId="1" fillId="2" borderId="54" xfId="0" applyFont="1" applyFill="1" applyBorder="1"/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/>
    <xf numFmtId="0" fontId="1" fillId="2" borderId="56" xfId="0" applyFont="1" applyFill="1" applyBorder="1"/>
    <xf numFmtId="14" fontId="0" fillId="0" borderId="57" xfId="0" applyNumberFormat="1" applyBorder="1"/>
    <xf numFmtId="165" fontId="0" fillId="0" borderId="58" xfId="2" applyFont="1" applyFill="1" applyBorder="1" applyAlignment="1" applyProtection="1"/>
    <xf numFmtId="165" fontId="0" fillId="0" borderId="59" xfId="2" applyFont="1" applyFill="1" applyBorder="1" applyAlignment="1" applyProtection="1"/>
    <xf numFmtId="14" fontId="0" fillId="0" borderId="60" xfId="0" applyNumberFormat="1" applyBorder="1"/>
    <xf numFmtId="0" fontId="0" fillId="0" borderId="61" xfId="0" applyBorder="1"/>
    <xf numFmtId="166" fontId="0" fillId="0" borderId="62" xfId="1" applyFont="1" applyFill="1" applyBorder="1" applyAlignment="1" applyProtection="1"/>
    <xf numFmtId="165" fontId="0" fillId="0" borderId="62" xfId="2" applyFont="1" applyFill="1" applyBorder="1" applyAlignment="1" applyProtection="1"/>
    <xf numFmtId="165" fontId="0" fillId="0" borderId="63" xfId="2" applyFont="1" applyFill="1" applyBorder="1" applyAlignment="1" applyProtection="1"/>
    <xf numFmtId="0" fontId="1" fillId="0" borderId="6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0" fillId="5" borderId="12" xfId="0" applyNumberFormat="1" applyFill="1" applyBorder="1"/>
    <xf numFmtId="0" fontId="0" fillId="5" borderId="12" xfId="0" applyFont="1" applyFill="1" applyBorder="1"/>
    <xf numFmtId="166" fontId="0" fillId="5" borderId="12" xfId="1" applyFont="1" applyFill="1" applyBorder="1" applyAlignment="1" applyProtection="1"/>
    <xf numFmtId="4" fontId="0" fillId="5" borderId="12" xfId="2" applyNumberFormat="1" applyFont="1" applyFill="1" applyBorder="1" applyAlignment="1" applyProtection="1"/>
    <xf numFmtId="165" fontId="0" fillId="5" borderId="12" xfId="2" applyFont="1" applyFill="1" applyBorder="1" applyAlignment="1" applyProtection="1"/>
    <xf numFmtId="14" fontId="0" fillId="5" borderId="3" xfId="0" applyNumberFormat="1" applyFill="1" applyBorder="1"/>
    <xf numFmtId="0" fontId="0" fillId="5" borderId="3" xfId="0" applyFill="1" applyBorder="1" applyAlignment="1">
      <alignment horizontal="center"/>
    </xf>
    <xf numFmtId="167" fontId="0" fillId="5" borderId="3" xfId="1" applyNumberFormat="1" applyFont="1" applyFill="1" applyBorder="1" applyAlignment="1" applyProtection="1">
      <alignment horizontal="center"/>
    </xf>
    <xf numFmtId="165" fontId="0" fillId="6" borderId="3" xfId="2" applyFont="1" applyFill="1" applyBorder="1" applyAlignment="1" applyProtection="1"/>
    <xf numFmtId="165" fontId="0" fillId="5" borderId="3" xfId="2" applyFont="1" applyFill="1" applyBorder="1" applyAlignment="1" applyProtection="1"/>
    <xf numFmtId="0" fontId="0" fillId="5" borderId="3" xfId="0" applyFont="1" applyFill="1" applyBorder="1" applyAlignment="1">
      <alignment horizontal="center"/>
    </xf>
    <xf numFmtId="14" fontId="0" fillId="5" borderId="4" xfId="0" applyNumberFormat="1" applyFill="1" applyBorder="1"/>
    <xf numFmtId="0" fontId="0" fillId="5" borderId="4" xfId="0" applyFont="1" applyFill="1" applyBorder="1" applyAlignment="1">
      <alignment horizontal="center"/>
    </xf>
    <xf numFmtId="166" fontId="0" fillId="5" borderId="4" xfId="1" applyFont="1" applyFill="1" applyBorder="1" applyAlignment="1" applyProtection="1">
      <alignment horizontal="center"/>
    </xf>
    <xf numFmtId="165" fontId="0" fillId="6" borderId="4" xfId="2" applyFont="1" applyFill="1" applyBorder="1" applyAlignment="1" applyProtection="1"/>
    <xf numFmtId="165" fontId="0" fillId="5" borderId="4" xfId="2" applyFont="1" applyFill="1" applyBorder="1" applyAlignment="1" applyProtection="1"/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4" borderId="0" xfId="0" applyFill="1"/>
    <xf numFmtId="0" fontId="1" fillId="4" borderId="17" xfId="0" applyFont="1" applyFill="1" applyBorder="1"/>
    <xf numFmtId="14" fontId="1" fillId="4" borderId="18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7"/>
  <sheetViews>
    <sheetView zoomScale="110" zoomScaleNormal="110" workbookViewId="0">
      <selection activeCell="E6" sqref="E6"/>
    </sheetView>
  </sheetViews>
  <sheetFormatPr baseColWidth="10" defaultRowHeight="12.75"/>
  <cols>
    <col min="2" max="2" width="46.5703125" bestFit="1" customWidth="1"/>
    <col min="7" max="7" width="19.85546875" bestFit="1" customWidth="1"/>
  </cols>
  <sheetData>
    <row r="2" spans="2:7">
      <c r="B2" s="1" t="s">
        <v>0</v>
      </c>
      <c r="C2" s="2">
        <v>43588</v>
      </c>
      <c r="E2" s="3"/>
      <c r="F2" s="4"/>
    </row>
    <row r="3" spans="2:7" ht="13.5" thickBot="1"/>
    <row r="4" spans="2:7" ht="15.75" thickBot="1">
      <c r="B4" s="176" t="s">
        <v>1</v>
      </c>
      <c r="C4" s="176"/>
      <c r="D4" s="176"/>
      <c r="E4" s="176"/>
      <c r="F4" s="176"/>
      <c r="G4" s="176"/>
    </row>
    <row r="5" spans="2:7">
      <c r="B5" s="5" t="s">
        <v>2</v>
      </c>
      <c r="C5" s="5" t="s">
        <v>3</v>
      </c>
      <c r="D5" s="58" t="s">
        <v>4</v>
      </c>
      <c r="E5" s="5" t="s">
        <v>5</v>
      </c>
      <c r="F5" s="5"/>
      <c r="G5" s="5" t="s">
        <v>6</v>
      </c>
    </row>
    <row r="6" spans="2:7">
      <c r="B6" s="7"/>
      <c r="C6" s="49" t="s">
        <v>66</v>
      </c>
      <c r="D6" s="59">
        <v>165</v>
      </c>
      <c r="E6" s="9">
        <v>45.45</v>
      </c>
      <c r="F6" s="6"/>
      <c r="G6" s="6">
        <f>+E6*D6</f>
        <v>7499.2500000000009</v>
      </c>
    </row>
    <row r="7" spans="2:7">
      <c r="B7" s="7"/>
      <c r="C7" s="8" t="s">
        <v>61</v>
      </c>
      <c r="D7" s="59">
        <v>29</v>
      </c>
      <c r="E7" s="9">
        <v>154</v>
      </c>
      <c r="F7" s="6"/>
      <c r="G7" s="6">
        <f>+E7*D7</f>
        <v>4466</v>
      </c>
    </row>
    <row r="8" spans="2:7">
      <c r="B8" s="7"/>
      <c r="C8" s="8"/>
      <c r="D8" s="59"/>
      <c r="E8" s="9"/>
      <c r="F8" s="6"/>
      <c r="G8" s="6"/>
    </row>
    <row r="9" spans="2:7" ht="13.5" thickBot="1">
      <c r="B9" s="11"/>
      <c r="C9" s="12"/>
      <c r="D9" s="60"/>
      <c r="E9" s="13"/>
      <c r="F9" s="10"/>
      <c r="G9" s="10"/>
    </row>
    <row r="10" spans="2:7" ht="13.5" thickBot="1">
      <c r="B10" s="14"/>
      <c r="C10" s="15" t="s">
        <v>7</v>
      </c>
      <c r="D10" s="16"/>
      <c r="E10" s="17"/>
      <c r="F10" s="17"/>
      <c r="G10" s="18">
        <f>+G7+G6+G8</f>
        <v>11965.25</v>
      </c>
    </row>
    <row r="11" spans="2:7" ht="13.5" thickBot="1">
      <c r="C11" s="19"/>
      <c r="D11" s="20"/>
      <c r="E11" s="21"/>
      <c r="F11" s="21"/>
      <c r="G11" s="21"/>
    </row>
    <row r="12" spans="2:7" ht="15.75" thickBot="1">
      <c r="B12" s="176" t="s">
        <v>8</v>
      </c>
      <c r="C12" s="176"/>
      <c r="D12" s="176"/>
      <c r="E12" s="176"/>
      <c r="F12" s="176"/>
      <c r="G12" s="176"/>
    </row>
    <row r="13" spans="2:7">
      <c r="B13" s="5" t="s">
        <v>2</v>
      </c>
      <c r="C13" s="5" t="s">
        <v>3</v>
      </c>
      <c r="D13" s="58" t="s">
        <v>4</v>
      </c>
      <c r="E13" s="5" t="s">
        <v>5</v>
      </c>
      <c r="F13" s="5"/>
      <c r="G13" s="5" t="s">
        <v>6</v>
      </c>
    </row>
    <row r="14" spans="2:7">
      <c r="B14" s="7"/>
      <c r="C14" s="49" t="s">
        <v>72</v>
      </c>
      <c r="D14" s="59">
        <v>402</v>
      </c>
      <c r="E14" s="9">
        <v>15.5</v>
      </c>
      <c r="F14" s="6"/>
      <c r="G14" s="6">
        <f>+E14*D14</f>
        <v>6231</v>
      </c>
    </row>
    <row r="15" spans="2:7">
      <c r="B15" s="7"/>
      <c r="C15" s="49" t="s">
        <v>73</v>
      </c>
      <c r="D15" s="59">
        <v>168</v>
      </c>
      <c r="E15" s="9">
        <v>24.6</v>
      </c>
      <c r="F15" s="6"/>
      <c r="G15" s="6">
        <f>+E15*D15</f>
        <v>4132.8</v>
      </c>
    </row>
    <row r="16" spans="2:7">
      <c r="B16" s="7"/>
      <c r="C16" s="49" t="s">
        <v>74</v>
      </c>
      <c r="D16" s="59">
        <v>176</v>
      </c>
      <c r="E16" s="9">
        <v>39.15</v>
      </c>
      <c r="F16" s="6"/>
      <c r="G16" s="6">
        <f>+E16*D16</f>
        <v>6890.4</v>
      </c>
    </row>
    <row r="17" spans="2:7">
      <c r="B17" s="11"/>
      <c r="C17" s="8" t="s">
        <v>59</v>
      </c>
      <c r="D17" s="40">
        <v>17</v>
      </c>
      <c r="E17" s="9">
        <v>302.5</v>
      </c>
      <c r="F17" s="10"/>
      <c r="G17" s="10">
        <f>+E17*D17</f>
        <v>5142.5</v>
      </c>
    </row>
    <row r="18" spans="2:7" ht="13.5" thickBot="1">
      <c r="B18" s="11"/>
      <c r="C18" s="8"/>
      <c r="D18" s="40"/>
      <c r="E18" s="9"/>
      <c r="F18" s="10"/>
      <c r="G18" s="10"/>
    </row>
    <row r="19" spans="2:7" ht="13.5" thickBot="1">
      <c r="B19" s="14"/>
      <c r="C19" s="15" t="s">
        <v>9</v>
      </c>
      <c r="D19" s="16"/>
      <c r="E19" s="17"/>
      <c r="F19" s="17"/>
      <c r="G19" s="18">
        <f>+G17+G16+G15+G14</f>
        <v>22396.7</v>
      </c>
    </row>
    <row r="20" spans="2:7" ht="13.5" thickBot="1">
      <c r="B20" s="22"/>
      <c r="C20" s="23"/>
      <c r="D20" s="20"/>
      <c r="E20" s="21"/>
      <c r="F20" s="21"/>
      <c r="G20" s="21"/>
    </row>
    <row r="21" spans="2:7" ht="14.25" thickTop="1" thickBot="1">
      <c r="B21" s="24" t="s">
        <v>10</v>
      </c>
      <c r="C21" s="25"/>
      <c r="D21" s="26"/>
      <c r="E21" s="27"/>
      <c r="F21" s="27"/>
      <c r="G21" s="28">
        <f>+G19+G10</f>
        <v>34361.949999999997</v>
      </c>
    </row>
    <row r="22" spans="2:7" ht="14.25" thickTop="1" thickBot="1">
      <c r="C22" s="19"/>
      <c r="D22" s="20"/>
      <c r="E22" s="21"/>
      <c r="F22" s="21"/>
      <c r="G22" s="21"/>
    </row>
    <row r="23" spans="2:7" ht="15.75" thickBot="1">
      <c r="B23" s="177" t="s">
        <v>11</v>
      </c>
      <c r="C23" s="177"/>
      <c r="D23" s="177"/>
      <c r="E23" s="177"/>
      <c r="F23" s="177"/>
      <c r="G23" s="177"/>
    </row>
    <row r="24" spans="2:7">
      <c r="B24" s="5" t="s">
        <v>12</v>
      </c>
      <c r="C24" s="5" t="s">
        <v>13</v>
      </c>
      <c r="D24" s="5" t="s">
        <v>4</v>
      </c>
      <c r="E24" s="5" t="s">
        <v>14</v>
      </c>
      <c r="F24" s="5" t="s">
        <v>15</v>
      </c>
      <c r="G24" s="5" t="s">
        <v>16</v>
      </c>
    </row>
    <row r="25" spans="2:7" ht="13.5" thickBot="1">
      <c r="B25" s="29"/>
      <c r="C25" s="30"/>
      <c r="D25" s="31"/>
      <c r="E25" s="32"/>
      <c r="F25" s="33">
        <v>0</v>
      </c>
      <c r="G25" s="32">
        <v>0</v>
      </c>
    </row>
    <row r="26" spans="2:7" ht="13.5" thickBot="1"/>
    <row r="27" spans="2:7" ht="15.75" thickBot="1">
      <c r="B27" s="72" t="s">
        <v>17</v>
      </c>
      <c r="C27" s="73" t="s">
        <v>18</v>
      </c>
      <c r="D27" s="73"/>
      <c r="E27" s="73"/>
      <c r="F27" s="73"/>
      <c r="G27" s="74">
        <f>+E75</f>
        <v>7361.3320400000148</v>
      </c>
    </row>
    <row r="28" spans="2:7" ht="14.25">
      <c r="B28" s="75" t="s">
        <v>19</v>
      </c>
      <c r="C28" s="76"/>
      <c r="D28" s="76"/>
      <c r="E28" s="77">
        <v>351.21000000000294</v>
      </c>
      <c r="F28" s="76"/>
      <c r="G28" s="78"/>
    </row>
    <row r="29" spans="2:7" ht="14.25">
      <c r="B29" s="79" t="s">
        <v>20</v>
      </c>
      <c r="C29" s="34"/>
      <c r="D29" s="34"/>
      <c r="E29" s="20">
        <v>17000</v>
      </c>
      <c r="F29" s="34"/>
      <c r="G29" s="80"/>
    </row>
    <row r="30" spans="2:7" ht="14.25">
      <c r="B30" s="79" t="s">
        <v>21</v>
      </c>
      <c r="C30" s="34"/>
      <c r="D30" s="34"/>
      <c r="E30" s="20">
        <v>-16605.88</v>
      </c>
      <c r="F30" s="34"/>
      <c r="G30" s="80"/>
    </row>
    <row r="31" spans="2:7" ht="14.25">
      <c r="B31" s="81" t="s">
        <v>22</v>
      </c>
      <c r="C31" s="35"/>
      <c r="D31" s="35"/>
      <c r="E31" s="20">
        <v>-16.61</v>
      </c>
      <c r="F31" s="35"/>
      <c r="G31" s="82"/>
    </row>
    <row r="32" spans="2:7" ht="14.25">
      <c r="B32" s="81" t="s">
        <v>23</v>
      </c>
      <c r="C32" s="35"/>
      <c r="D32" s="35"/>
      <c r="E32" s="20">
        <v>262.43</v>
      </c>
      <c r="F32" s="35"/>
      <c r="G32" s="82"/>
    </row>
    <row r="33" spans="2:7" ht="14.25">
      <c r="B33" s="81" t="s">
        <v>24</v>
      </c>
      <c r="C33" s="35"/>
      <c r="D33" s="35"/>
      <c r="E33" s="20">
        <v>40.176020000000001</v>
      </c>
      <c r="F33" s="35"/>
      <c r="G33" s="82"/>
    </row>
    <row r="34" spans="2:7" ht="14.25">
      <c r="B34" s="83" t="s">
        <v>25</v>
      </c>
      <c r="C34" s="36"/>
      <c r="D34" s="36"/>
      <c r="E34" s="20">
        <v>17000</v>
      </c>
      <c r="F34" s="35"/>
      <c r="G34" s="82"/>
    </row>
    <row r="35" spans="2:7" ht="14.25">
      <c r="B35" s="83" t="s">
        <v>26</v>
      </c>
      <c r="C35" s="36"/>
      <c r="D35" s="36"/>
      <c r="E35" s="20">
        <v>-4580.71</v>
      </c>
      <c r="F35" s="35"/>
      <c r="G35" s="82"/>
    </row>
    <row r="36" spans="2:7" ht="14.25">
      <c r="B36" s="83" t="s">
        <v>27</v>
      </c>
      <c r="C36" s="36"/>
      <c r="D36" s="36"/>
      <c r="E36" s="20">
        <v>-4722.66</v>
      </c>
      <c r="F36" s="35"/>
      <c r="G36" s="82"/>
    </row>
    <row r="37" spans="2:7" ht="14.25">
      <c r="B37" s="83" t="s">
        <v>28</v>
      </c>
      <c r="C37" s="36"/>
      <c r="D37" s="36"/>
      <c r="E37" s="20">
        <v>-4490.6899999999996</v>
      </c>
      <c r="F37" s="35"/>
      <c r="G37" s="82"/>
    </row>
    <row r="38" spans="2:7" ht="14.25">
      <c r="B38" s="83" t="s">
        <v>29</v>
      </c>
      <c r="C38" s="36"/>
      <c r="D38" s="36"/>
      <c r="E38" s="20">
        <v>-4420.75</v>
      </c>
      <c r="F38" s="35"/>
      <c r="G38" s="82"/>
    </row>
    <row r="39" spans="2:7" ht="14.25">
      <c r="B39" s="83" t="s">
        <v>30</v>
      </c>
      <c r="C39" s="36" t="s">
        <v>31</v>
      </c>
      <c r="D39" s="36"/>
      <c r="E39" s="20">
        <v>47.96</v>
      </c>
      <c r="F39" s="35"/>
      <c r="G39" s="82"/>
    </row>
    <row r="40" spans="2:7" ht="14.25">
      <c r="B40" s="83" t="s">
        <v>32</v>
      </c>
      <c r="C40" s="36"/>
      <c r="D40" s="36"/>
      <c r="E40" s="20">
        <v>106.11</v>
      </c>
      <c r="F40" s="35"/>
      <c r="G40" s="82"/>
    </row>
    <row r="41" spans="2:7" ht="14.25">
      <c r="B41" s="83" t="s">
        <v>33</v>
      </c>
      <c r="C41" s="36"/>
      <c r="D41" s="36"/>
      <c r="E41" s="20">
        <v>242.19</v>
      </c>
      <c r="F41" s="35"/>
      <c r="G41" s="82"/>
    </row>
    <row r="42" spans="2:7" ht="14.25">
      <c r="B42" s="83" t="s">
        <v>34</v>
      </c>
      <c r="C42" s="36"/>
      <c r="D42" s="36"/>
      <c r="E42" s="20">
        <v>2940.34</v>
      </c>
      <c r="F42" s="35"/>
      <c r="G42" s="82"/>
    </row>
    <row r="43" spans="2:7" ht="14.25">
      <c r="B43" s="83" t="s">
        <v>35</v>
      </c>
      <c r="C43" s="36"/>
      <c r="D43" s="36"/>
      <c r="E43" s="20">
        <v>32.799999999999997</v>
      </c>
      <c r="F43" s="35"/>
      <c r="G43" s="82"/>
    </row>
    <row r="44" spans="2:7" ht="14.25">
      <c r="B44" s="83" t="s">
        <v>36</v>
      </c>
      <c r="C44" s="36"/>
      <c r="D44" s="36"/>
      <c r="E44" s="20">
        <v>4577.1400000000003</v>
      </c>
      <c r="F44" s="35"/>
      <c r="G44" s="82"/>
    </row>
    <row r="45" spans="2:7" ht="14.25">
      <c r="B45" s="83" t="s">
        <v>37</v>
      </c>
      <c r="C45" s="36"/>
      <c r="D45" s="36"/>
      <c r="E45" s="20">
        <v>4929.22</v>
      </c>
      <c r="F45" s="35"/>
      <c r="G45" s="82"/>
    </row>
    <row r="46" spans="2:7" ht="14.25">
      <c r="B46" s="83" t="s">
        <v>38</v>
      </c>
      <c r="C46" s="36"/>
      <c r="D46" s="36"/>
      <c r="E46" s="20">
        <v>6047.62</v>
      </c>
      <c r="F46" s="35"/>
      <c r="G46" s="82"/>
    </row>
    <row r="47" spans="2:7" ht="14.25">
      <c r="B47" s="83" t="s">
        <v>39</v>
      </c>
      <c r="C47" s="36"/>
      <c r="D47" s="36"/>
      <c r="E47" s="20">
        <v>6250.54</v>
      </c>
      <c r="F47" s="35"/>
      <c r="G47" s="82"/>
    </row>
    <row r="48" spans="2:7" ht="14.25">
      <c r="B48" s="83" t="s">
        <v>40</v>
      </c>
      <c r="C48" s="36"/>
      <c r="D48" s="36"/>
      <c r="E48" s="20">
        <v>37.299999999999997</v>
      </c>
      <c r="F48" s="35"/>
      <c r="G48" s="82"/>
    </row>
    <row r="49" spans="2:7" ht="14.25">
      <c r="B49" s="83" t="s">
        <v>41</v>
      </c>
      <c r="C49" s="36"/>
      <c r="D49" s="36"/>
      <c r="E49" s="20">
        <v>238.9</v>
      </c>
      <c r="F49" s="35"/>
      <c r="G49" s="82"/>
    </row>
    <row r="50" spans="2:7" ht="14.25">
      <c r="B50" s="83" t="s">
        <v>42</v>
      </c>
      <c r="C50" s="36"/>
      <c r="D50" s="36"/>
      <c r="E50" s="20">
        <v>1223.55</v>
      </c>
      <c r="F50" s="35"/>
      <c r="G50" s="82"/>
    </row>
    <row r="51" spans="2:7" ht="14.25">
      <c r="B51" s="83" t="s">
        <v>43</v>
      </c>
      <c r="C51" s="36"/>
      <c r="D51" s="36"/>
      <c r="E51" s="20">
        <v>-23442.62</v>
      </c>
      <c r="F51" s="35"/>
      <c r="G51" s="82"/>
    </row>
    <row r="52" spans="2:7" ht="14.25">
      <c r="B52" s="83" t="s">
        <v>44</v>
      </c>
      <c r="C52" s="36"/>
      <c r="D52" s="36"/>
      <c r="E52" s="20">
        <v>4651.5600000000004</v>
      </c>
      <c r="F52" s="35"/>
      <c r="G52" s="82"/>
    </row>
    <row r="53" spans="2:7" ht="14.25">
      <c r="B53" s="83" t="s">
        <v>45</v>
      </c>
      <c r="C53" s="36"/>
      <c r="D53" s="36"/>
      <c r="E53" s="20">
        <v>53.41</v>
      </c>
      <c r="F53" s="35"/>
      <c r="G53" s="82"/>
    </row>
    <row r="54" spans="2:7" ht="14.25">
      <c r="B54" s="83" t="s">
        <v>46</v>
      </c>
      <c r="C54" s="36"/>
      <c r="D54" s="36"/>
      <c r="E54" s="20">
        <v>24024</v>
      </c>
      <c r="F54" s="35"/>
      <c r="G54" s="82"/>
    </row>
    <row r="55" spans="2:7" ht="14.25">
      <c r="B55" s="83" t="s">
        <v>43</v>
      </c>
      <c r="C55" s="36"/>
      <c r="D55" s="36"/>
      <c r="E55" s="20">
        <v>-29502.27</v>
      </c>
      <c r="F55" s="35"/>
      <c r="G55" s="82"/>
    </row>
    <row r="56" spans="2:7" ht="14.25">
      <c r="B56" s="83" t="s">
        <v>46</v>
      </c>
      <c r="C56" s="36"/>
      <c r="D56" s="36"/>
      <c r="E56" s="20">
        <v>30169</v>
      </c>
      <c r="F56" s="35"/>
      <c r="G56" s="82"/>
    </row>
    <row r="57" spans="2:7" ht="14.25">
      <c r="B57" s="83" t="s">
        <v>43</v>
      </c>
      <c r="C57" s="36"/>
      <c r="D57" s="36"/>
      <c r="E57" s="20">
        <v>-30246.52</v>
      </c>
      <c r="F57" s="35"/>
      <c r="G57" s="82"/>
    </row>
    <row r="58" spans="2:7" ht="14.25">
      <c r="B58" s="81" t="s">
        <v>24</v>
      </c>
      <c r="C58" s="35"/>
      <c r="D58" s="35"/>
      <c r="E58" s="20">
        <v>40.176020000000001</v>
      </c>
      <c r="F58" s="23"/>
      <c r="G58" s="84"/>
    </row>
    <row r="59" spans="2:7" ht="14.25">
      <c r="B59" s="83" t="s">
        <v>46</v>
      </c>
      <c r="C59" s="36"/>
      <c r="D59" s="36"/>
      <c r="E59" s="20">
        <v>31495</v>
      </c>
      <c r="F59" s="35"/>
      <c r="G59" s="82"/>
    </row>
    <row r="60" spans="2:7" ht="14.25">
      <c r="B60" s="83" t="s">
        <v>47</v>
      </c>
      <c r="C60" s="36"/>
      <c r="D60" s="36"/>
      <c r="E60" s="20">
        <v>6130.5</v>
      </c>
      <c r="F60" s="35"/>
      <c r="G60" s="82"/>
    </row>
    <row r="61" spans="2:7" ht="14.25">
      <c r="B61" s="83" t="s">
        <v>48</v>
      </c>
      <c r="C61" s="36"/>
      <c r="D61" s="36"/>
      <c r="E61" s="20">
        <v>39862.422040000012</v>
      </c>
      <c r="F61" s="35"/>
      <c r="G61" s="82"/>
    </row>
    <row r="62" spans="2:7" ht="14.25">
      <c r="B62" s="83" t="s">
        <v>57</v>
      </c>
      <c r="C62" s="36"/>
      <c r="D62" s="36"/>
      <c r="E62" s="20">
        <v>-6801.41</v>
      </c>
      <c r="F62" s="35"/>
      <c r="G62" s="82"/>
    </row>
    <row r="63" spans="2:7" ht="14.25">
      <c r="B63" s="83" t="s">
        <v>56</v>
      </c>
      <c r="C63" s="36"/>
      <c r="D63" s="36"/>
      <c r="E63" s="20">
        <f>-6024.02-1016.15</f>
        <v>-7040.17</v>
      </c>
      <c r="F63" s="35"/>
      <c r="G63" s="82"/>
    </row>
    <row r="64" spans="2:7" ht="14.25">
      <c r="B64" s="83" t="s">
        <v>58</v>
      </c>
      <c r="C64" s="36"/>
      <c r="D64" s="36"/>
      <c r="E64" s="20">
        <v>-6791.19</v>
      </c>
      <c r="F64" s="35"/>
      <c r="G64" s="82"/>
    </row>
    <row r="65" spans="2:8" ht="14.25">
      <c r="B65" s="83" t="s">
        <v>65</v>
      </c>
      <c r="C65" s="36"/>
      <c r="D65" s="36"/>
      <c r="E65" s="20">
        <v>-6962.67</v>
      </c>
      <c r="F65" s="35"/>
      <c r="G65" s="82"/>
    </row>
    <row r="66" spans="2:8" ht="14.25">
      <c r="B66" s="83" t="s">
        <v>43</v>
      </c>
      <c r="C66" s="36"/>
      <c r="D66" s="36"/>
      <c r="E66" s="20">
        <v>-6863.28</v>
      </c>
      <c r="F66" s="35"/>
      <c r="G66" s="82"/>
    </row>
    <row r="67" spans="2:8" ht="14.25">
      <c r="B67" s="83" t="s">
        <v>62</v>
      </c>
      <c r="C67" s="36"/>
      <c r="D67" s="36"/>
      <c r="E67" s="20">
        <v>7000</v>
      </c>
      <c r="F67" s="35"/>
      <c r="G67" s="82"/>
    </row>
    <row r="68" spans="2:8" ht="14.25">
      <c r="B68" s="83" t="s">
        <v>60</v>
      </c>
      <c r="C68" s="36"/>
      <c r="D68" s="36"/>
      <c r="E68" s="20">
        <v>-4553</v>
      </c>
      <c r="F68" s="35"/>
      <c r="G68" s="82"/>
    </row>
    <row r="69" spans="2:8" ht="14.25">
      <c r="B69" s="83" t="s">
        <v>63</v>
      </c>
      <c r="C69" s="36"/>
      <c r="D69" s="36"/>
      <c r="E69" s="20">
        <f>0.0125*2900</f>
        <v>36.25</v>
      </c>
      <c r="F69" s="36"/>
      <c r="G69" s="85"/>
    </row>
    <row r="70" spans="2:8" ht="14.25">
      <c r="B70" s="86" t="s">
        <v>64</v>
      </c>
      <c r="C70" s="23"/>
      <c r="D70" s="23"/>
      <c r="E70" s="20">
        <f>0.04*G6</f>
        <v>299.97000000000003</v>
      </c>
      <c r="F70" s="23"/>
      <c r="G70" s="87"/>
    </row>
    <row r="71" spans="2:8" ht="14.25">
      <c r="B71" s="86" t="s">
        <v>71</v>
      </c>
      <c r="C71" s="23"/>
      <c r="D71" s="23"/>
      <c r="E71" s="20">
        <f>+SUM(E61:E70)</f>
        <v>8186.9220400000186</v>
      </c>
      <c r="F71" s="23"/>
      <c r="G71" s="87"/>
    </row>
    <row r="72" spans="2:8" ht="14.25">
      <c r="B72" s="86" t="s">
        <v>67</v>
      </c>
      <c r="C72" s="23"/>
      <c r="D72" s="23"/>
      <c r="E72" s="20">
        <v>31176.36</v>
      </c>
      <c r="F72" s="23"/>
      <c r="G72" s="87"/>
    </row>
    <row r="73" spans="2:8" ht="14.25">
      <c r="B73" s="86" t="s">
        <v>68</v>
      </c>
      <c r="C73" s="23"/>
      <c r="D73" s="23"/>
      <c r="E73" s="20">
        <v>-1969.99</v>
      </c>
      <c r="F73" s="23"/>
      <c r="G73" s="87"/>
    </row>
    <row r="74" spans="2:8" ht="15" thickBot="1">
      <c r="B74" s="88" t="s">
        <v>69</v>
      </c>
      <c r="C74" s="89"/>
      <c r="D74" s="89"/>
      <c r="E74" s="90">
        <f>-7532.58-7486.3-7549.45-7463.63</f>
        <v>-30031.960000000003</v>
      </c>
      <c r="F74" s="89"/>
      <c r="G74" s="91"/>
    </row>
    <row r="75" spans="2:8" ht="15" thickBot="1">
      <c r="B75" s="42" t="s">
        <v>70</v>
      </c>
      <c r="C75" s="55"/>
      <c r="D75" s="55"/>
      <c r="E75" s="56">
        <f>+E74+E73+E72+E71</f>
        <v>7361.3320400000148</v>
      </c>
      <c r="F75" s="55"/>
      <c r="G75" s="57"/>
      <c r="H75" s="1" t="s">
        <v>75</v>
      </c>
    </row>
    <row r="76" spans="2:8" ht="15" thickBot="1">
      <c r="B76" s="92" t="s">
        <v>49</v>
      </c>
      <c r="C76" s="55"/>
      <c r="D76" s="55"/>
      <c r="E76" s="56"/>
      <c r="F76" s="55"/>
      <c r="G76" s="71">
        <f>+SUM(G77:G81)</f>
        <v>2191.866</v>
      </c>
    </row>
    <row r="77" spans="2:8" ht="14.25">
      <c r="B77" s="50"/>
      <c r="C77" s="51" t="s">
        <v>50</v>
      </c>
      <c r="D77" s="52">
        <v>8.75</v>
      </c>
      <c r="E77" s="53" t="s">
        <v>51</v>
      </c>
      <c r="F77" s="61">
        <v>45.55</v>
      </c>
      <c r="G77" s="54">
        <f>+F77*D77</f>
        <v>398.5625</v>
      </c>
    </row>
    <row r="78" spans="2:8" ht="15">
      <c r="B78" s="48"/>
      <c r="C78" s="37" t="s">
        <v>50</v>
      </c>
      <c r="D78" s="38">
        <v>8.75</v>
      </c>
      <c r="E78" s="39" t="s">
        <v>51</v>
      </c>
      <c r="F78" s="61">
        <v>45.55</v>
      </c>
      <c r="G78" s="47">
        <f>+F78*D78</f>
        <v>398.5625</v>
      </c>
    </row>
    <row r="79" spans="2:8" ht="15">
      <c r="B79" s="48"/>
      <c r="C79" s="37" t="s">
        <v>50</v>
      </c>
      <c r="D79" s="38">
        <v>8.75</v>
      </c>
      <c r="E79" s="39" t="s">
        <v>51</v>
      </c>
      <c r="F79" s="61">
        <v>45.55</v>
      </c>
      <c r="G79" s="47">
        <f>+F79*D79</f>
        <v>398.5625</v>
      </c>
    </row>
    <row r="80" spans="2:8" ht="15">
      <c r="B80" s="48"/>
      <c r="C80" s="37" t="s">
        <v>50</v>
      </c>
      <c r="D80" s="38">
        <v>13.12</v>
      </c>
      <c r="E80" s="39" t="s">
        <v>51</v>
      </c>
      <c r="F80" s="61">
        <v>45.55</v>
      </c>
      <c r="G80" s="47">
        <f>+F80*D80</f>
        <v>597.61599999999987</v>
      </c>
    </row>
    <row r="81" spans="2:7" ht="15.75" thickBot="1">
      <c r="B81" s="62"/>
      <c r="C81" s="63" t="s">
        <v>50</v>
      </c>
      <c r="D81" s="64">
        <v>8.75</v>
      </c>
      <c r="E81" s="65" t="s">
        <v>51</v>
      </c>
      <c r="F81" s="61">
        <v>45.55</v>
      </c>
      <c r="G81" s="66">
        <f>+F81*D81</f>
        <v>398.5625</v>
      </c>
    </row>
    <row r="82" spans="2:7" ht="15.75" thickBot="1">
      <c r="B82" s="67" t="s">
        <v>52</v>
      </c>
      <c r="C82" s="68">
        <v>43588</v>
      </c>
      <c r="D82" s="69"/>
      <c r="E82" s="69"/>
      <c r="F82" s="69"/>
      <c r="G82" s="70">
        <f>+G76+G27+G21</f>
        <v>43915.148040000015</v>
      </c>
    </row>
    <row r="83" spans="2:7" ht="13.5" thickBot="1">
      <c r="G83" s="21"/>
    </row>
    <row r="84" spans="2:7" ht="15.75" thickBot="1">
      <c r="B84" s="42"/>
      <c r="C84" s="43"/>
      <c r="D84" s="43"/>
      <c r="E84" s="44" t="s">
        <v>53</v>
      </c>
      <c r="F84" s="43"/>
      <c r="G84" s="45">
        <f>+G82/36760-1</f>
        <v>0.19464494124047915</v>
      </c>
    </row>
    <row r="85" spans="2:7" ht="15" thickBot="1">
      <c r="B85" s="41"/>
      <c r="C85" s="41"/>
      <c r="D85" s="41"/>
      <c r="E85" s="41"/>
      <c r="F85" s="41"/>
      <c r="G85" s="41"/>
    </row>
    <row r="86" spans="2:7" ht="15" thickBot="1">
      <c r="B86" s="41"/>
      <c r="C86" s="41"/>
      <c r="D86" s="41"/>
      <c r="E86" s="42"/>
      <c r="F86" s="46" t="s">
        <v>55</v>
      </c>
      <c r="G86" s="94">
        <v>183</v>
      </c>
    </row>
    <row r="87" spans="2:7" ht="15" thickBot="1">
      <c r="B87" s="41"/>
      <c r="C87" s="41"/>
      <c r="D87" s="41"/>
      <c r="E87" s="88"/>
      <c r="F87" s="93" t="s">
        <v>54</v>
      </c>
      <c r="G87" s="95">
        <f>+G82/G86</f>
        <v>239.97348655737713</v>
      </c>
    </row>
  </sheetData>
  <mergeCells count="3">
    <mergeCell ref="B4:G4"/>
    <mergeCell ref="B12:G12"/>
    <mergeCell ref="B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7"/>
  <sheetViews>
    <sheetView topLeftCell="A55" workbookViewId="0">
      <selection activeCell="C6" sqref="C6"/>
    </sheetView>
  </sheetViews>
  <sheetFormatPr baseColWidth="10" defaultRowHeight="12.75"/>
  <cols>
    <col min="2" max="2" width="46.5703125" bestFit="1" customWidth="1"/>
    <col min="3" max="3" width="22.140625" bestFit="1" customWidth="1"/>
    <col min="7" max="7" width="19.85546875" bestFit="1" customWidth="1"/>
  </cols>
  <sheetData>
    <row r="2" spans="2:7">
      <c r="B2" s="1" t="s">
        <v>0</v>
      </c>
      <c r="C2" s="2">
        <v>43739</v>
      </c>
      <c r="E2" s="3"/>
      <c r="F2" s="4"/>
    </row>
    <row r="3" spans="2:7" ht="13.5" thickBot="1"/>
    <row r="4" spans="2:7" ht="15.75" thickBot="1">
      <c r="B4" s="176" t="s">
        <v>1</v>
      </c>
      <c r="C4" s="176"/>
      <c r="D4" s="176"/>
      <c r="E4" s="176"/>
      <c r="F4" s="176"/>
      <c r="G4" s="176"/>
    </row>
    <row r="5" spans="2:7">
      <c r="B5" s="5" t="s">
        <v>2</v>
      </c>
      <c r="C5" s="5" t="s">
        <v>3</v>
      </c>
      <c r="D5" s="58" t="s">
        <v>4</v>
      </c>
      <c r="E5" s="5" t="s">
        <v>5</v>
      </c>
      <c r="F5" s="5"/>
      <c r="G5" s="5" t="s">
        <v>6</v>
      </c>
    </row>
    <row r="6" spans="2:7">
      <c r="B6" s="7"/>
      <c r="C6" s="49" t="s">
        <v>66</v>
      </c>
      <c r="D6" s="59">
        <v>165</v>
      </c>
      <c r="E6" s="9">
        <v>39.299999999999997</v>
      </c>
      <c r="F6" s="6"/>
      <c r="G6" s="6">
        <f>+E6*D6</f>
        <v>6484.4999999999991</v>
      </c>
    </row>
    <row r="7" spans="2:7">
      <c r="B7" s="7"/>
      <c r="C7" s="8" t="s">
        <v>61</v>
      </c>
      <c r="D7" s="59">
        <v>29</v>
      </c>
      <c r="E7" s="9">
        <v>95</v>
      </c>
      <c r="F7" s="6"/>
      <c r="G7" s="6">
        <f>+E7*D7</f>
        <v>2755</v>
      </c>
    </row>
    <row r="8" spans="2:7">
      <c r="B8" s="7"/>
      <c r="C8" s="8"/>
      <c r="D8" s="59"/>
      <c r="E8" s="9"/>
      <c r="F8" s="6"/>
      <c r="G8" s="6"/>
    </row>
    <row r="9" spans="2:7" ht="13.5" thickBot="1">
      <c r="B9" s="11"/>
      <c r="C9" s="12"/>
      <c r="D9" s="60"/>
      <c r="E9" s="13"/>
      <c r="F9" s="10"/>
      <c r="G9" s="10"/>
    </row>
    <row r="10" spans="2:7" ht="13.5" thickBot="1">
      <c r="B10" s="14"/>
      <c r="C10" s="15" t="s">
        <v>7</v>
      </c>
      <c r="D10" s="16"/>
      <c r="E10" s="17"/>
      <c r="F10" s="17"/>
      <c r="G10" s="18">
        <f>+G7+G6+G8</f>
        <v>9239.5</v>
      </c>
    </row>
    <row r="11" spans="2:7" ht="13.5" thickBot="1">
      <c r="C11" s="19"/>
      <c r="D11" s="20"/>
      <c r="E11" s="21"/>
      <c r="F11" s="21"/>
      <c r="G11" s="21"/>
    </row>
    <row r="12" spans="2:7" ht="15.75" thickBot="1">
      <c r="B12" s="176" t="s">
        <v>8</v>
      </c>
      <c r="C12" s="176"/>
      <c r="D12" s="176"/>
      <c r="E12" s="176"/>
      <c r="F12" s="176"/>
      <c r="G12" s="176"/>
    </row>
    <row r="13" spans="2:7">
      <c r="B13" s="5" t="s">
        <v>2</v>
      </c>
      <c r="C13" s="5" t="s">
        <v>3</v>
      </c>
      <c r="D13" s="58" t="s">
        <v>4</v>
      </c>
      <c r="E13" s="5" t="s">
        <v>5</v>
      </c>
      <c r="F13" s="5"/>
      <c r="G13" s="5" t="s">
        <v>6</v>
      </c>
    </row>
    <row r="14" spans="2:7">
      <c r="B14" s="7"/>
      <c r="C14" s="49" t="s">
        <v>72</v>
      </c>
      <c r="D14" s="59">
        <v>402</v>
      </c>
      <c r="E14" s="9">
        <v>22.25</v>
      </c>
      <c r="F14" s="6"/>
      <c r="G14" s="6">
        <f>+E14*D14</f>
        <v>8944.5</v>
      </c>
    </row>
    <row r="15" spans="2:7">
      <c r="B15" s="7"/>
      <c r="C15" s="49" t="s">
        <v>73</v>
      </c>
      <c r="D15" s="59">
        <v>168</v>
      </c>
      <c r="E15" s="9">
        <v>16.95</v>
      </c>
      <c r="F15" s="6"/>
      <c r="G15" s="6">
        <f>+E15*D15</f>
        <v>2847.6</v>
      </c>
    </row>
    <row r="16" spans="2:7">
      <c r="B16" s="7"/>
      <c r="C16" s="49" t="s">
        <v>74</v>
      </c>
      <c r="D16" s="59">
        <v>176</v>
      </c>
      <c r="E16" s="9">
        <v>19.2</v>
      </c>
      <c r="F16" s="6"/>
      <c r="G16" s="6">
        <f>+E16*D16</f>
        <v>3379.2</v>
      </c>
    </row>
    <row r="17" spans="2:7">
      <c r="B17" s="11"/>
      <c r="C17" s="8" t="s">
        <v>59</v>
      </c>
      <c r="D17" s="40">
        <v>17</v>
      </c>
      <c r="E17" s="9">
        <v>224</v>
      </c>
      <c r="F17" s="10"/>
      <c r="G17" s="10">
        <f>+E17*D17</f>
        <v>3808</v>
      </c>
    </row>
    <row r="18" spans="2:7" ht="13.5" thickBot="1">
      <c r="B18" s="11"/>
      <c r="C18" s="8"/>
      <c r="D18" s="40"/>
      <c r="E18" s="9"/>
      <c r="F18" s="10"/>
      <c r="G18" s="10"/>
    </row>
    <row r="19" spans="2:7" ht="13.5" thickBot="1">
      <c r="B19" s="14"/>
      <c r="C19" s="15" t="s">
        <v>9</v>
      </c>
      <c r="D19" s="16"/>
      <c r="E19" s="17"/>
      <c r="F19" s="17"/>
      <c r="G19" s="18">
        <f>+G17+G16+G15+G14</f>
        <v>18979.3</v>
      </c>
    </row>
    <row r="20" spans="2:7" ht="13.5" thickBot="1">
      <c r="B20" s="22"/>
      <c r="C20" s="23"/>
      <c r="D20" s="20"/>
      <c r="E20" s="21"/>
      <c r="F20" s="21"/>
      <c r="G20" s="21"/>
    </row>
    <row r="21" spans="2:7" ht="14.25" thickTop="1" thickBot="1">
      <c r="B21" s="24" t="s">
        <v>10</v>
      </c>
      <c r="C21" s="25"/>
      <c r="D21" s="26"/>
      <c r="E21" s="27"/>
      <c r="F21" s="27"/>
      <c r="G21" s="28">
        <f>+G19+G10</f>
        <v>28218.799999999999</v>
      </c>
    </row>
    <row r="22" spans="2:7" ht="14.25" thickTop="1" thickBot="1">
      <c r="C22" s="19"/>
      <c r="D22" s="20"/>
      <c r="E22" s="21"/>
      <c r="F22" s="21"/>
      <c r="G22" s="21"/>
    </row>
    <row r="23" spans="2:7" ht="15.75" thickBot="1">
      <c r="B23" s="177" t="s">
        <v>11</v>
      </c>
      <c r="C23" s="177"/>
      <c r="D23" s="177"/>
      <c r="E23" s="177"/>
      <c r="F23" s="177"/>
      <c r="G23" s="177"/>
    </row>
    <row r="24" spans="2:7">
      <c r="B24" s="5" t="s">
        <v>12</v>
      </c>
      <c r="C24" s="5" t="s">
        <v>13</v>
      </c>
      <c r="D24" s="5" t="s">
        <v>4</v>
      </c>
      <c r="E24" s="5" t="s">
        <v>14</v>
      </c>
      <c r="F24" s="5" t="s">
        <v>15</v>
      </c>
      <c r="G24" s="5" t="s">
        <v>16</v>
      </c>
    </row>
    <row r="25" spans="2:7" ht="13.5" thickBot="1">
      <c r="B25" s="29"/>
      <c r="C25" s="30"/>
      <c r="D25" s="31"/>
      <c r="E25" s="32"/>
      <c r="F25" s="33">
        <v>0</v>
      </c>
      <c r="G25" s="32">
        <v>0</v>
      </c>
    </row>
    <row r="26" spans="2:7" ht="13.5" thickBot="1"/>
    <row r="27" spans="2:7" ht="15.75" thickBot="1">
      <c r="B27" s="72" t="s">
        <v>17</v>
      </c>
      <c r="C27" s="73" t="s">
        <v>18</v>
      </c>
      <c r="D27" s="73"/>
      <c r="E27" s="73"/>
      <c r="F27" s="73"/>
      <c r="G27" s="74">
        <f>+E75</f>
        <v>7320.7420400000146</v>
      </c>
    </row>
    <row r="28" spans="2:7" ht="14.25">
      <c r="B28" s="75" t="s">
        <v>19</v>
      </c>
      <c r="C28" s="76"/>
      <c r="D28" s="76"/>
      <c r="E28" s="77">
        <v>351.21000000000294</v>
      </c>
      <c r="F28" s="76"/>
      <c r="G28" s="78"/>
    </row>
    <row r="29" spans="2:7" ht="14.25">
      <c r="B29" s="79" t="s">
        <v>20</v>
      </c>
      <c r="C29" s="34"/>
      <c r="D29" s="34"/>
      <c r="E29" s="20">
        <v>17000</v>
      </c>
      <c r="F29" s="34"/>
      <c r="G29" s="80"/>
    </row>
    <row r="30" spans="2:7" ht="14.25">
      <c r="B30" s="79" t="s">
        <v>21</v>
      </c>
      <c r="C30" s="34"/>
      <c r="D30" s="34"/>
      <c r="E30" s="20">
        <v>-16605.88</v>
      </c>
      <c r="F30" s="34"/>
      <c r="G30" s="80"/>
    </row>
    <row r="31" spans="2:7" ht="14.25">
      <c r="B31" s="81" t="s">
        <v>22</v>
      </c>
      <c r="C31" s="35"/>
      <c r="D31" s="35"/>
      <c r="E31" s="20">
        <v>-16.61</v>
      </c>
      <c r="F31" s="35"/>
      <c r="G31" s="82"/>
    </row>
    <row r="32" spans="2:7" ht="14.25">
      <c r="B32" s="81" t="s">
        <v>23</v>
      </c>
      <c r="C32" s="35"/>
      <c r="D32" s="35"/>
      <c r="E32" s="20">
        <v>262.43</v>
      </c>
      <c r="F32" s="35"/>
      <c r="G32" s="82"/>
    </row>
    <row r="33" spans="2:7" ht="14.25">
      <c r="B33" s="81" t="s">
        <v>24</v>
      </c>
      <c r="C33" s="35"/>
      <c r="D33" s="35"/>
      <c r="E33" s="20">
        <v>40.176020000000001</v>
      </c>
      <c r="F33" s="35"/>
      <c r="G33" s="82"/>
    </row>
    <row r="34" spans="2:7" ht="14.25">
      <c r="B34" s="83" t="s">
        <v>25</v>
      </c>
      <c r="C34" s="36"/>
      <c r="D34" s="36"/>
      <c r="E34" s="20">
        <v>17000</v>
      </c>
      <c r="F34" s="35"/>
      <c r="G34" s="82"/>
    </row>
    <row r="35" spans="2:7" ht="14.25">
      <c r="B35" s="83" t="s">
        <v>26</v>
      </c>
      <c r="C35" s="36"/>
      <c r="D35" s="36"/>
      <c r="E35" s="20">
        <v>-4580.71</v>
      </c>
      <c r="F35" s="35"/>
      <c r="G35" s="82"/>
    </row>
    <row r="36" spans="2:7" ht="14.25">
      <c r="B36" s="83" t="s">
        <v>27</v>
      </c>
      <c r="C36" s="36"/>
      <c r="D36" s="36"/>
      <c r="E36" s="20">
        <v>-4722.66</v>
      </c>
      <c r="F36" s="35"/>
      <c r="G36" s="82"/>
    </row>
    <row r="37" spans="2:7" ht="14.25">
      <c r="B37" s="83" t="s">
        <v>28</v>
      </c>
      <c r="C37" s="36"/>
      <c r="D37" s="36"/>
      <c r="E37" s="20">
        <v>-4490.6899999999996</v>
      </c>
      <c r="F37" s="35"/>
      <c r="G37" s="82"/>
    </row>
    <row r="38" spans="2:7" ht="14.25">
      <c r="B38" s="83" t="s">
        <v>29</v>
      </c>
      <c r="C38" s="36"/>
      <c r="D38" s="36"/>
      <c r="E38" s="20">
        <v>-4420.75</v>
      </c>
      <c r="F38" s="35"/>
      <c r="G38" s="82"/>
    </row>
    <row r="39" spans="2:7" ht="14.25">
      <c r="B39" s="83" t="s">
        <v>30</v>
      </c>
      <c r="C39" s="36" t="s">
        <v>31</v>
      </c>
      <c r="D39" s="36"/>
      <c r="E39" s="20">
        <v>47.96</v>
      </c>
      <c r="F39" s="35"/>
      <c r="G39" s="82"/>
    </row>
    <row r="40" spans="2:7" ht="14.25">
      <c r="B40" s="83" t="s">
        <v>32</v>
      </c>
      <c r="C40" s="36"/>
      <c r="D40" s="36"/>
      <c r="E40" s="20">
        <v>106.11</v>
      </c>
      <c r="F40" s="35"/>
      <c r="G40" s="82"/>
    </row>
    <row r="41" spans="2:7" ht="14.25">
      <c r="B41" s="83" t="s">
        <v>33</v>
      </c>
      <c r="C41" s="36"/>
      <c r="D41" s="36"/>
      <c r="E41" s="20">
        <v>242.19</v>
      </c>
      <c r="F41" s="35"/>
      <c r="G41" s="82"/>
    </row>
    <row r="42" spans="2:7" ht="14.25">
      <c r="B42" s="83" t="s">
        <v>34</v>
      </c>
      <c r="C42" s="36"/>
      <c r="D42" s="36"/>
      <c r="E42" s="20">
        <v>2940.34</v>
      </c>
      <c r="F42" s="35"/>
      <c r="G42" s="82"/>
    </row>
    <row r="43" spans="2:7" ht="14.25">
      <c r="B43" s="83" t="s">
        <v>35</v>
      </c>
      <c r="C43" s="36"/>
      <c r="D43" s="36"/>
      <c r="E43" s="20">
        <v>32.799999999999997</v>
      </c>
      <c r="F43" s="35"/>
      <c r="G43" s="82"/>
    </row>
    <row r="44" spans="2:7" ht="14.25">
      <c r="B44" s="83" t="s">
        <v>36</v>
      </c>
      <c r="C44" s="36"/>
      <c r="D44" s="36"/>
      <c r="E44" s="20">
        <v>4577.1400000000003</v>
      </c>
      <c r="F44" s="35"/>
      <c r="G44" s="82"/>
    </row>
    <row r="45" spans="2:7" ht="14.25">
      <c r="B45" s="83" t="s">
        <v>37</v>
      </c>
      <c r="C45" s="36"/>
      <c r="D45" s="36"/>
      <c r="E45" s="20">
        <v>4929.22</v>
      </c>
      <c r="F45" s="35"/>
      <c r="G45" s="82"/>
    </row>
    <row r="46" spans="2:7" ht="14.25">
      <c r="B46" s="83" t="s">
        <v>38</v>
      </c>
      <c r="C46" s="36"/>
      <c r="D46" s="36"/>
      <c r="E46" s="20">
        <v>6047.62</v>
      </c>
      <c r="F46" s="35"/>
      <c r="G46" s="82"/>
    </row>
    <row r="47" spans="2:7" ht="14.25">
      <c r="B47" s="83" t="s">
        <v>39</v>
      </c>
      <c r="C47" s="36"/>
      <c r="D47" s="36"/>
      <c r="E47" s="20">
        <v>6250.54</v>
      </c>
      <c r="F47" s="35"/>
      <c r="G47" s="82"/>
    </row>
    <row r="48" spans="2:7" ht="14.25">
      <c r="B48" s="83" t="s">
        <v>40</v>
      </c>
      <c r="C48" s="36"/>
      <c r="D48" s="36"/>
      <c r="E48" s="20">
        <v>37.299999999999997</v>
      </c>
      <c r="F48" s="35"/>
      <c r="G48" s="82"/>
    </row>
    <row r="49" spans="2:7" ht="14.25">
      <c r="B49" s="83" t="s">
        <v>41</v>
      </c>
      <c r="C49" s="36"/>
      <c r="D49" s="36"/>
      <c r="E49" s="20">
        <v>238.9</v>
      </c>
      <c r="F49" s="35"/>
      <c r="G49" s="82"/>
    </row>
    <row r="50" spans="2:7" ht="14.25">
      <c r="B50" s="83" t="s">
        <v>42</v>
      </c>
      <c r="C50" s="36"/>
      <c r="D50" s="36"/>
      <c r="E50" s="20">
        <v>1223.55</v>
      </c>
      <c r="F50" s="35"/>
      <c r="G50" s="82"/>
    </row>
    <row r="51" spans="2:7" ht="14.25">
      <c r="B51" s="83" t="s">
        <v>43</v>
      </c>
      <c r="C51" s="36"/>
      <c r="D51" s="36"/>
      <c r="E51" s="20">
        <v>-23442.62</v>
      </c>
      <c r="F51" s="35"/>
      <c r="G51" s="82"/>
    </row>
    <row r="52" spans="2:7" ht="14.25">
      <c r="B52" s="83" t="s">
        <v>44</v>
      </c>
      <c r="C52" s="36"/>
      <c r="D52" s="36"/>
      <c r="E52" s="20">
        <v>4651.5600000000004</v>
      </c>
      <c r="F52" s="35"/>
      <c r="G52" s="82"/>
    </row>
    <row r="53" spans="2:7" ht="14.25">
      <c r="B53" s="83" t="s">
        <v>45</v>
      </c>
      <c r="C53" s="36"/>
      <c r="D53" s="36"/>
      <c r="E53" s="20">
        <v>53.41</v>
      </c>
      <c r="F53" s="35"/>
      <c r="G53" s="82"/>
    </row>
    <row r="54" spans="2:7" ht="14.25">
      <c r="B54" s="83" t="s">
        <v>46</v>
      </c>
      <c r="C54" s="36"/>
      <c r="D54" s="36"/>
      <c r="E54" s="20">
        <v>24024</v>
      </c>
      <c r="F54" s="35"/>
      <c r="G54" s="82"/>
    </row>
    <row r="55" spans="2:7" ht="14.25">
      <c r="B55" s="83" t="s">
        <v>43</v>
      </c>
      <c r="C55" s="36"/>
      <c r="D55" s="36"/>
      <c r="E55" s="20">
        <v>-29502.27</v>
      </c>
      <c r="F55" s="35"/>
      <c r="G55" s="82"/>
    </row>
    <row r="56" spans="2:7" ht="14.25">
      <c r="B56" s="83" t="s">
        <v>46</v>
      </c>
      <c r="C56" s="36"/>
      <c r="D56" s="36"/>
      <c r="E56" s="20">
        <v>30169</v>
      </c>
      <c r="F56" s="35"/>
      <c r="G56" s="82"/>
    </row>
    <row r="57" spans="2:7" ht="14.25">
      <c r="B57" s="83" t="s">
        <v>43</v>
      </c>
      <c r="C57" s="36"/>
      <c r="D57" s="36"/>
      <c r="E57" s="20">
        <v>-30246.52</v>
      </c>
      <c r="F57" s="35"/>
      <c r="G57" s="82"/>
    </row>
    <row r="58" spans="2:7" ht="14.25">
      <c r="B58" s="81" t="s">
        <v>24</v>
      </c>
      <c r="C58" s="35"/>
      <c r="D58" s="35"/>
      <c r="E58" s="20">
        <v>40.176020000000001</v>
      </c>
      <c r="F58" s="23"/>
      <c r="G58" s="84"/>
    </row>
    <row r="59" spans="2:7" ht="14.25">
      <c r="B59" s="83" t="s">
        <v>46</v>
      </c>
      <c r="C59" s="36"/>
      <c r="D59" s="36"/>
      <c r="E59" s="20">
        <v>31495</v>
      </c>
      <c r="F59" s="35"/>
      <c r="G59" s="82"/>
    </row>
    <row r="60" spans="2:7" ht="14.25">
      <c r="B60" s="83" t="s">
        <v>47</v>
      </c>
      <c r="C60" s="36"/>
      <c r="D60" s="36"/>
      <c r="E60" s="20">
        <v>6130.5</v>
      </c>
      <c r="F60" s="35"/>
      <c r="G60" s="82"/>
    </row>
    <row r="61" spans="2:7" ht="14.25">
      <c r="B61" s="83" t="s">
        <v>48</v>
      </c>
      <c r="C61" s="36"/>
      <c r="D61" s="36"/>
      <c r="E61" s="20">
        <v>39862.422040000012</v>
      </c>
      <c r="F61" s="35"/>
      <c r="G61" s="82"/>
    </row>
    <row r="62" spans="2:7" ht="14.25">
      <c r="B62" s="83" t="s">
        <v>57</v>
      </c>
      <c r="C62" s="36"/>
      <c r="D62" s="36"/>
      <c r="E62" s="20">
        <v>-6801.41</v>
      </c>
      <c r="F62" s="35"/>
      <c r="G62" s="82"/>
    </row>
    <row r="63" spans="2:7" ht="14.25">
      <c r="B63" s="83" t="s">
        <v>56</v>
      </c>
      <c r="C63" s="36"/>
      <c r="D63" s="36"/>
      <c r="E63" s="20">
        <f>-6024.02-1016.15</f>
        <v>-7040.17</v>
      </c>
      <c r="F63" s="35"/>
      <c r="G63" s="82"/>
    </row>
    <row r="64" spans="2:7" ht="14.25">
      <c r="B64" s="83" t="s">
        <v>58</v>
      </c>
      <c r="C64" s="36"/>
      <c r="D64" s="36"/>
      <c r="E64" s="20">
        <v>-6791.19</v>
      </c>
      <c r="F64" s="35"/>
      <c r="G64" s="82"/>
    </row>
    <row r="65" spans="2:10" ht="14.25">
      <c r="B65" s="83" t="s">
        <v>65</v>
      </c>
      <c r="C65" s="36"/>
      <c r="D65" s="36"/>
      <c r="E65" s="20">
        <v>-6962.67</v>
      </c>
      <c r="F65" s="35"/>
      <c r="G65" s="82"/>
    </row>
    <row r="66" spans="2:10" ht="14.25">
      <c r="B66" s="83" t="s">
        <v>43</v>
      </c>
      <c r="C66" s="36"/>
      <c r="D66" s="36"/>
      <c r="E66" s="20">
        <v>-6863.28</v>
      </c>
      <c r="F66" s="35"/>
      <c r="G66" s="82"/>
    </row>
    <row r="67" spans="2:10" ht="14.25">
      <c r="B67" s="83" t="s">
        <v>62</v>
      </c>
      <c r="C67" s="36"/>
      <c r="D67" s="36"/>
      <c r="E67" s="20">
        <v>7000</v>
      </c>
      <c r="F67" s="35"/>
      <c r="G67" s="82"/>
    </row>
    <row r="68" spans="2:10" ht="14.25">
      <c r="B68" s="83" t="s">
        <v>60</v>
      </c>
      <c r="C68" s="36"/>
      <c r="D68" s="36"/>
      <c r="E68" s="20">
        <v>-4553</v>
      </c>
      <c r="F68" s="35"/>
      <c r="G68" s="82"/>
    </row>
    <row r="69" spans="2:10" ht="14.25">
      <c r="B69" s="83" t="s">
        <v>63</v>
      </c>
      <c r="C69" s="36"/>
      <c r="D69" s="36"/>
      <c r="E69" s="20">
        <f>0.0125*2900</f>
        <v>36.25</v>
      </c>
      <c r="F69" s="36"/>
      <c r="G69" s="85"/>
    </row>
    <row r="70" spans="2:10" ht="14.25">
      <c r="B70" s="86" t="s">
        <v>64</v>
      </c>
      <c r="C70" s="23"/>
      <c r="D70" s="23"/>
      <c r="E70" s="20">
        <f>0.04*G6</f>
        <v>259.38</v>
      </c>
      <c r="F70" s="23"/>
      <c r="G70" s="87"/>
    </row>
    <row r="71" spans="2:10" ht="14.25">
      <c r="B71" s="86" t="s">
        <v>71</v>
      </c>
      <c r="C71" s="23"/>
      <c r="D71" s="23"/>
      <c r="E71" s="20">
        <f>+SUM(E61:E70)</f>
        <v>8146.3320400000184</v>
      </c>
      <c r="F71" s="23"/>
      <c r="G71" s="87"/>
    </row>
    <row r="72" spans="2:10" ht="14.25">
      <c r="B72" s="86" t="s">
        <v>67</v>
      </c>
      <c r="C72" s="23"/>
      <c r="D72" s="23"/>
      <c r="E72" s="20">
        <v>31176.36</v>
      </c>
      <c r="F72" s="23"/>
      <c r="G72" s="87"/>
    </row>
    <row r="73" spans="2:10" ht="14.25">
      <c r="B73" s="86" t="s">
        <v>68</v>
      </c>
      <c r="C73" s="23"/>
      <c r="D73" s="23"/>
      <c r="E73" s="20">
        <v>-1969.99</v>
      </c>
      <c r="F73" s="23"/>
      <c r="G73" s="87"/>
    </row>
    <row r="74" spans="2:10" ht="15" thickBot="1">
      <c r="B74" s="88" t="s">
        <v>69</v>
      </c>
      <c r="C74" s="89"/>
      <c r="D74" s="89"/>
      <c r="E74" s="90">
        <f>-7532.58-7486.3-7549.45-7463.63</f>
        <v>-30031.960000000003</v>
      </c>
      <c r="F74" s="89"/>
      <c r="G74" s="91"/>
    </row>
    <row r="75" spans="2:10" ht="15" thickBot="1">
      <c r="B75" s="42" t="s">
        <v>70</v>
      </c>
      <c r="C75" s="55"/>
      <c r="D75" s="55"/>
      <c r="E75" s="96">
        <f>+E74+E73+E72+E71</f>
        <v>7320.7420400000146</v>
      </c>
      <c r="F75" s="55"/>
      <c r="G75" s="57"/>
      <c r="H75" s="1" t="s">
        <v>75</v>
      </c>
    </row>
    <row r="76" spans="2:10" ht="15" thickBot="1">
      <c r="B76" s="92" t="s">
        <v>49</v>
      </c>
      <c r="C76" s="55"/>
      <c r="D76" s="55"/>
      <c r="E76" s="56"/>
      <c r="F76" s="55"/>
      <c r="G76" s="71">
        <f>+SUM(G77:G81)</f>
        <v>2891.5308</v>
      </c>
    </row>
    <row r="77" spans="2:10" ht="14.25">
      <c r="B77" s="50"/>
      <c r="C77" s="51" t="s">
        <v>50</v>
      </c>
      <c r="D77" s="52">
        <v>8.75</v>
      </c>
      <c r="E77" s="53" t="s">
        <v>51</v>
      </c>
      <c r="F77" s="61">
        <v>60.09</v>
      </c>
      <c r="G77" s="54">
        <f>+F77*D77</f>
        <v>525.78750000000002</v>
      </c>
      <c r="J77">
        <v>37429</v>
      </c>
    </row>
    <row r="78" spans="2:10" ht="15">
      <c r="B78" s="48"/>
      <c r="C78" s="37" t="s">
        <v>50</v>
      </c>
      <c r="D78" s="38">
        <v>8.75</v>
      </c>
      <c r="E78" s="39" t="s">
        <v>51</v>
      </c>
      <c r="F78" s="61">
        <v>60.09</v>
      </c>
      <c r="G78" s="47">
        <f>+F78*D78</f>
        <v>525.78750000000002</v>
      </c>
      <c r="J78">
        <v>-7532</v>
      </c>
    </row>
    <row r="79" spans="2:10" ht="15">
      <c r="B79" s="48"/>
      <c r="C79" s="37" t="s">
        <v>50</v>
      </c>
      <c r="D79" s="38">
        <v>8.75</v>
      </c>
      <c r="E79" s="39" t="s">
        <v>51</v>
      </c>
      <c r="F79" s="61">
        <v>60.09</v>
      </c>
      <c r="G79" s="47">
        <f>+F79*D79</f>
        <v>525.78750000000002</v>
      </c>
      <c r="J79">
        <v>-7486</v>
      </c>
    </row>
    <row r="80" spans="2:10" ht="15">
      <c r="B80" s="48"/>
      <c r="C80" s="37" t="s">
        <v>50</v>
      </c>
      <c r="D80" s="38">
        <v>13.12</v>
      </c>
      <c r="E80" s="39" t="s">
        <v>51</v>
      </c>
      <c r="F80" s="61">
        <v>60.09</v>
      </c>
      <c r="G80" s="47">
        <f>+F80*D80</f>
        <v>788.38080000000002</v>
      </c>
      <c r="J80">
        <v>-7549</v>
      </c>
    </row>
    <row r="81" spans="2:10" ht="15.75" thickBot="1">
      <c r="B81" s="62"/>
      <c r="C81" s="63" t="s">
        <v>50</v>
      </c>
      <c r="D81" s="64">
        <v>8.75</v>
      </c>
      <c r="E81" s="65" t="s">
        <v>51</v>
      </c>
      <c r="F81" s="61">
        <v>60.09</v>
      </c>
      <c r="G81" s="66">
        <f>+F81*D81</f>
        <v>525.78750000000002</v>
      </c>
      <c r="J81">
        <v>-7463</v>
      </c>
    </row>
    <row r="82" spans="2:10" ht="15.75" thickBot="1">
      <c r="B82" s="67" t="s">
        <v>52</v>
      </c>
      <c r="C82" s="68">
        <v>43588</v>
      </c>
      <c r="D82" s="69"/>
      <c r="E82" s="69"/>
      <c r="F82" s="69"/>
      <c r="G82" s="70">
        <f>+G76+G27+G21</f>
        <v>38431.072840000015</v>
      </c>
    </row>
    <row r="83" spans="2:10" ht="13.5" thickBot="1">
      <c r="G83" s="21"/>
    </row>
    <row r="84" spans="2:10" ht="15.75" thickBot="1">
      <c r="B84" s="42"/>
      <c r="C84" s="43"/>
      <c r="D84" s="43"/>
      <c r="E84" s="44" t="s">
        <v>53</v>
      </c>
      <c r="F84" s="43"/>
      <c r="G84" s="45">
        <f>+G82/36760-1</f>
        <v>4.545900000000036E-2</v>
      </c>
    </row>
    <row r="85" spans="2:10" ht="15" thickBot="1">
      <c r="B85" s="41"/>
      <c r="C85" s="41"/>
      <c r="D85" s="41"/>
      <c r="E85" s="41"/>
      <c r="F85" s="41"/>
      <c r="G85" s="41"/>
    </row>
    <row r="86" spans="2:10" ht="15" thickBot="1">
      <c r="B86" s="41"/>
      <c r="C86" s="41"/>
      <c r="D86" s="41"/>
      <c r="E86" s="42"/>
      <c r="F86" s="46" t="s">
        <v>55</v>
      </c>
      <c r="G86" s="94">
        <v>183</v>
      </c>
    </row>
    <row r="87" spans="2:10" ht="15" thickBot="1">
      <c r="B87" s="41"/>
      <c r="C87" s="41"/>
      <c r="D87" s="41"/>
      <c r="E87" s="88"/>
      <c r="F87" s="93" t="s">
        <v>54</v>
      </c>
      <c r="G87" s="95">
        <f>+G82/G86</f>
        <v>210.0058625136613</v>
      </c>
    </row>
  </sheetData>
  <mergeCells count="3">
    <mergeCell ref="B4:G4"/>
    <mergeCell ref="B12:G12"/>
    <mergeCell ref="B23:G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B1" workbookViewId="0">
      <selection activeCell="J10" sqref="J10"/>
    </sheetView>
  </sheetViews>
  <sheetFormatPr baseColWidth="10" defaultRowHeight="12.75"/>
  <cols>
    <col min="1" max="1" width="10" customWidth="1"/>
    <col min="2" max="2" width="46.5703125" bestFit="1" customWidth="1"/>
    <col min="3" max="3" width="22.140625" bestFit="1" customWidth="1"/>
    <col min="5" max="5" width="14.28515625" customWidth="1"/>
    <col min="6" max="6" width="12.42578125" customWidth="1"/>
    <col min="7" max="7" width="19.85546875" bestFit="1" customWidth="1"/>
    <col min="8" max="8" width="14.5703125" customWidth="1"/>
    <col min="9" max="9" width="12.28515625" customWidth="1"/>
    <col min="10" max="10" width="13.42578125" customWidth="1"/>
  </cols>
  <sheetData>
    <row r="1" spans="2:10" ht="13.5" thickBot="1"/>
    <row r="2" spans="2:10" ht="13.5" thickBot="1">
      <c r="C2" s="179" t="s">
        <v>0</v>
      </c>
      <c r="D2" s="69"/>
      <c r="E2" s="180">
        <v>44245</v>
      </c>
      <c r="F2" s="4"/>
    </row>
    <row r="3" spans="2:10" ht="13.5" thickBot="1"/>
    <row r="4" spans="2:10" ht="15.75" thickBot="1">
      <c r="B4" s="176" t="s">
        <v>1</v>
      </c>
      <c r="C4" s="176"/>
      <c r="D4" s="176"/>
      <c r="E4" s="176"/>
      <c r="F4" s="176"/>
      <c r="G4" s="176"/>
    </row>
    <row r="5" spans="2:10">
      <c r="B5" s="5" t="s">
        <v>2</v>
      </c>
      <c r="C5" s="58" t="s">
        <v>3</v>
      </c>
      <c r="D5" s="58" t="s">
        <v>4</v>
      </c>
      <c r="E5" s="5" t="s">
        <v>5</v>
      </c>
      <c r="F5" s="5" t="s">
        <v>95</v>
      </c>
      <c r="G5" s="5" t="s">
        <v>6</v>
      </c>
    </row>
    <row r="6" spans="2:10">
      <c r="B6" s="165"/>
      <c r="C6" s="166"/>
      <c r="D6" s="167"/>
      <c r="E6" s="168"/>
      <c r="F6" s="169"/>
      <c r="G6" s="169"/>
      <c r="I6" s="100"/>
    </row>
    <row r="7" spans="2:10">
      <c r="B7" s="165"/>
      <c r="C7" s="170"/>
      <c r="D7" s="167"/>
      <c r="E7" s="168"/>
      <c r="F7" s="169"/>
      <c r="G7" s="169"/>
      <c r="I7" s="100"/>
    </row>
    <row r="8" spans="2:10">
      <c r="B8" s="165"/>
      <c r="C8" s="170"/>
      <c r="D8" s="167"/>
      <c r="E8" s="168"/>
      <c r="F8" s="169"/>
      <c r="G8" s="169"/>
    </row>
    <row r="9" spans="2:10" ht="13.5" thickBot="1">
      <c r="B9" s="171"/>
      <c r="C9" s="172"/>
      <c r="D9" s="173"/>
      <c r="E9" s="174"/>
      <c r="F9" s="175"/>
      <c r="G9" s="175"/>
    </row>
    <row r="10" spans="2:10" ht="13.5" thickBot="1">
      <c r="B10" s="14"/>
      <c r="C10" s="159" t="s">
        <v>7</v>
      </c>
      <c r="D10" s="16"/>
      <c r="E10" s="17"/>
      <c r="F10" s="17"/>
      <c r="G10" s="18">
        <f>+G7+G6+G8</f>
        <v>0</v>
      </c>
    </row>
    <row r="11" spans="2:10" ht="13.5" thickBot="1">
      <c r="C11" s="19"/>
      <c r="D11" s="20"/>
      <c r="E11" s="21"/>
      <c r="F11" s="21"/>
      <c r="G11" s="21"/>
    </row>
    <row r="12" spans="2:10" ht="15.75" thickBot="1">
      <c r="B12" s="177" t="s">
        <v>8</v>
      </c>
      <c r="C12" s="177"/>
      <c r="D12" s="177"/>
      <c r="E12" s="177"/>
      <c r="F12" s="177"/>
      <c r="G12" s="177"/>
    </row>
    <row r="13" spans="2:10" ht="13.5" thickBot="1">
      <c r="B13" s="146" t="s">
        <v>2</v>
      </c>
      <c r="C13" s="147" t="s">
        <v>3</v>
      </c>
      <c r="D13" s="147" t="s">
        <v>4</v>
      </c>
      <c r="E13" s="148" t="s">
        <v>107</v>
      </c>
      <c r="F13" s="148" t="s">
        <v>95</v>
      </c>
      <c r="G13" s="149" t="s">
        <v>6</v>
      </c>
      <c r="I13" s="144" t="s">
        <v>106</v>
      </c>
      <c r="J13" t="s">
        <v>112</v>
      </c>
    </row>
    <row r="14" spans="2:10">
      <c r="B14" s="150">
        <v>43999</v>
      </c>
      <c r="C14" s="97" t="s">
        <v>94</v>
      </c>
      <c r="D14" s="59">
        <f>183+311</f>
        <v>494</v>
      </c>
      <c r="E14" s="9">
        <v>26.3</v>
      </c>
      <c r="F14" s="6">
        <v>28.7</v>
      </c>
      <c r="G14" s="151">
        <f>+F14*D14</f>
        <v>14177.8</v>
      </c>
      <c r="I14" s="100">
        <v>2.8673835125448077E-2</v>
      </c>
      <c r="J14" s="145">
        <f>+(G14/$G$19)*I14</f>
        <v>6.8106291026687141E-3</v>
      </c>
    </row>
    <row r="15" spans="2:10">
      <c r="B15" s="150">
        <v>43999</v>
      </c>
      <c r="C15" s="97" t="s">
        <v>96</v>
      </c>
      <c r="D15" s="59">
        <v>261</v>
      </c>
      <c r="E15" s="9">
        <v>46.3</v>
      </c>
      <c r="F15" s="6">
        <v>85.2</v>
      </c>
      <c r="G15" s="151">
        <f>+F15*D15</f>
        <v>22237.200000000001</v>
      </c>
      <c r="I15" s="100">
        <v>5.904288377874467E-2</v>
      </c>
      <c r="J15" s="145">
        <f>+(G15/$G$19)*I15</f>
        <v>2.1995825406339015E-2</v>
      </c>
    </row>
    <row r="16" spans="2:10">
      <c r="B16" s="150">
        <v>43999</v>
      </c>
      <c r="C16" s="97" t="s">
        <v>97</v>
      </c>
      <c r="D16" s="59">
        <v>59</v>
      </c>
      <c r="E16" s="9">
        <v>206.65</v>
      </c>
      <c r="F16" s="6">
        <v>185.2</v>
      </c>
      <c r="G16" s="151">
        <f>+F16*D16</f>
        <v>10926.8</v>
      </c>
      <c r="I16" s="100">
        <v>-0.10293049164446599</v>
      </c>
      <c r="J16" s="145">
        <f>+(G16/$G$19)*I16</f>
        <v>-1.8842114632418243E-2</v>
      </c>
    </row>
    <row r="17" spans="1:10">
      <c r="B17" s="150">
        <v>43999</v>
      </c>
      <c r="C17" s="98" t="s">
        <v>99</v>
      </c>
      <c r="D17" s="40">
        <v>53</v>
      </c>
      <c r="E17" s="9">
        <v>224.05</v>
      </c>
      <c r="F17" s="6">
        <v>233</v>
      </c>
      <c r="G17" s="152">
        <f>+F17*D17</f>
        <v>12349</v>
      </c>
      <c r="I17" s="100">
        <v>2.4851550472839268E-2</v>
      </c>
      <c r="J17" s="145">
        <f>+(G17/$G$19)*I17</f>
        <v>5.1413584135091518E-3</v>
      </c>
    </row>
    <row r="18" spans="1:10" ht="13.5" thickBot="1">
      <c r="B18" s="153"/>
      <c r="C18" s="98"/>
      <c r="D18" s="40"/>
      <c r="E18" s="9"/>
      <c r="F18" s="10"/>
      <c r="G18" s="152"/>
    </row>
    <row r="19" spans="1:10" ht="13.5" thickBot="1">
      <c r="B19" s="154"/>
      <c r="C19" s="158" t="s">
        <v>9</v>
      </c>
      <c r="D19" s="155"/>
      <c r="E19" s="156"/>
      <c r="F19" s="156"/>
      <c r="G19" s="157">
        <f>+G17+G16+G15+G14</f>
        <v>59690.8</v>
      </c>
    </row>
    <row r="20" spans="1:10" ht="13.5" thickBot="1">
      <c r="B20" s="22"/>
      <c r="C20" s="23"/>
      <c r="D20" s="20"/>
      <c r="E20" s="21"/>
      <c r="F20" s="21"/>
      <c r="G20" s="21"/>
    </row>
    <row r="21" spans="1:10" ht="14.25" thickTop="1" thickBot="1">
      <c r="B21" s="24" t="s">
        <v>113</v>
      </c>
      <c r="C21" s="25"/>
      <c r="D21" s="26"/>
      <c r="E21" s="27"/>
      <c r="F21" s="27"/>
      <c r="G21" s="28">
        <f>+G19+G10</f>
        <v>59690.8</v>
      </c>
      <c r="H21" t="s">
        <v>108</v>
      </c>
    </row>
    <row r="22" spans="1:10" ht="14.25" thickTop="1" thickBot="1">
      <c r="C22" s="19"/>
      <c r="D22" s="20"/>
      <c r="E22" s="21"/>
      <c r="F22" s="21"/>
      <c r="G22" s="21"/>
    </row>
    <row r="23" spans="1:10" ht="15.75" thickBot="1">
      <c r="B23" s="177" t="s">
        <v>11</v>
      </c>
      <c r="C23" s="177"/>
      <c r="D23" s="177"/>
      <c r="E23" s="177"/>
      <c r="F23" s="177"/>
      <c r="G23" s="177"/>
    </row>
    <row r="24" spans="1:10">
      <c r="B24" s="5" t="s">
        <v>12</v>
      </c>
      <c r="C24" s="5" t="s">
        <v>13</v>
      </c>
      <c r="D24" s="5" t="s">
        <v>4</v>
      </c>
      <c r="E24" s="5" t="s">
        <v>14</v>
      </c>
      <c r="F24" s="5" t="s">
        <v>15</v>
      </c>
      <c r="G24" s="5" t="s">
        <v>16</v>
      </c>
    </row>
    <row r="25" spans="1:10" ht="13.5" thickBot="1">
      <c r="B25" s="160"/>
      <c r="C25" s="161"/>
      <c r="D25" s="162"/>
      <c r="E25" s="163"/>
      <c r="F25" s="164"/>
      <c r="G25" s="163"/>
    </row>
    <row r="26" spans="1:10" ht="13.5" thickBot="1"/>
    <row r="27" spans="1:10" ht="15.75" thickBot="1">
      <c r="A27" s="143" t="s">
        <v>104</v>
      </c>
      <c r="B27" s="103" t="s">
        <v>17</v>
      </c>
      <c r="C27" s="104"/>
      <c r="D27" s="104"/>
      <c r="E27" s="104"/>
      <c r="F27" s="104" t="s">
        <v>18</v>
      </c>
      <c r="G27" s="105">
        <f>+F46</f>
        <v>2525.1999999999916</v>
      </c>
      <c r="H27" t="s">
        <v>109</v>
      </c>
    </row>
    <row r="28" spans="1:10" ht="14.25">
      <c r="A28" s="143"/>
      <c r="B28" s="117" t="s">
        <v>82</v>
      </c>
      <c r="C28" s="23"/>
      <c r="D28" s="23"/>
      <c r="E28" s="20"/>
      <c r="F28" s="23"/>
      <c r="G28" s="21"/>
    </row>
    <row r="29" spans="1:10" ht="14.25">
      <c r="A29" s="143"/>
      <c r="B29" s="117" t="s">
        <v>71</v>
      </c>
      <c r="C29" s="23"/>
      <c r="D29" s="23"/>
      <c r="E29" s="20">
        <v>8127.19</v>
      </c>
      <c r="F29" s="23"/>
      <c r="G29" s="21"/>
    </row>
    <row r="30" spans="1:10" ht="14.25">
      <c r="A30" s="143"/>
      <c r="B30" s="117" t="s">
        <v>67</v>
      </c>
      <c r="C30" s="23"/>
      <c r="D30" s="23"/>
      <c r="E30" s="20">
        <v>31176.36</v>
      </c>
      <c r="F30" s="23"/>
      <c r="G30" s="21"/>
    </row>
    <row r="31" spans="1:10" ht="14.25">
      <c r="A31" s="143"/>
      <c r="B31" s="117" t="s">
        <v>68</v>
      </c>
      <c r="C31" s="23"/>
      <c r="D31" s="23"/>
      <c r="E31" s="20">
        <v>-1969.99</v>
      </c>
      <c r="F31" s="23"/>
      <c r="G31" s="21"/>
    </row>
    <row r="32" spans="1:10" ht="14.25">
      <c r="A32" s="143"/>
      <c r="B32" s="117" t="s">
        <v>69</v>
      </c>
      <c r="C32" s="23"/>
      <c r="D32" s="23"/>
      <c r="E32" s="20">
        <f>-7532.58-7486.3-7549.45-7463.63</f>
        <v>-30031.960000000003</v>
      </c>
      <c r="F32" s="23"/>
      <c r="G32" s="21"/>
    </row>
    <row r="33" spans="1:8" ht="14.25">
      <c r="A33" s="143"/>
      <c r="B33" s="117" t="s">
        <v>83</v>
      </c>
      <c r="C33" s="23"/>
      <c r="D33" s="23"/>
      <c r="E33" s="20">
        <v>5037</v>
      </c>
      <c r="F33" s="23"/>
      <c r="G33" s="21"/>
    </row>
    <row r="34" spans="1:8" ht="14.25">
      <c r="A34" s="143"/>
      <c r="B34" s="117" t="s">
        <v>81</v>
      </c>
      <c r="C34" s="23"/>
      <c r="D34" s="125" t="s">
        <v>102</v>
      </c>
      <c r="E34" s="118">
        <f>+SUM(E29:E33)</f>
        <v>12338.600000000002</v>
      </c>
      <c r="F34" s="23"/>
      <c r="G34" s="1" t="s">
        <v>78</v>
      </c>
    </row>
    <row r="35" spans="1:8" ht="14.25">
      <c r="A35" s="143">
        <v>1619</v>
      </c>
      <c r="B35" s="119" t="s">
        <v>84</v>
      </c>
      <c r="E35" s="20">
        <v>2970.82</v>
      </c>
      <c r="F35" s="23"/>
      <c r="G35" s="21"/>
      <c r="H35" s="1"/>
    </row>
    <row r="36" spans="1:8" ht="14.25">
      <c r="A36" s="143">
        <v>1617</v>
      </c>
      <c r="B36" s="117" t="s">
        <v>85</v>
      </c>
      <c r="C36" s="23"/>
      <c r="D36" s="23"/>
      <c r="E36" s="120">
        <v>2825.39</v>
      </c>
      <c r="F36" s="23"/>
      <c r="G36" s="21"/>
      <c r="H36" s="1"/>
    </row>
    <row r="37" spans="1:8" ht="14.25">
      <c r="A37" s="143">
        <v>1618</v>
      </c>
      <c r="B37" s="117" t="s">
        <v>86</v>
      </c>
      <c r="C37" s="23"/>
      <c r="D37" s="23"/>
      <c r="E37" s="120">
        <v>2147.29</v>
      </c>
      <c r="F37" s="23"/>
      <c r="G37" s="21"/>
      <c r="H37" s="1"/>
    </row>
    <row r="38" spans="1:8" ht="14.25">
      <c r="A38" s="143">
        <v>1613</v>
      </c>
      <c r="B38" s="117" t="s">
        <v>87</v>
      </c>
      <c r="C38" s="23"/>
      <c r="D38" s="23"/>
      <c r="E38" s="120">
        <v>15472.73</v>
      </c>
      <c r="F38" s="23"/>
      <c r="G38" s="21"/>
      <c r="H38" s="1"/>
    </row>
    <row r="39" spans="1:8" ht="14.25">
      <c r="A39" s="143">
        <v>1614</v>
      </c>
      <c r="B39" s="117" t="s">
        <v>88</v>
      </c>
      <c r="C39" s="23"/>
      <c r="D39" s="23"/>
      <c r="E39" s="120">
        <v>273.85000000000002</v>
      </c>
      <c r="F39" s="23"/>
      <c r="G39" s="21"/>
      <c r="H39" s="1"/>
    </row>
    <row r="40" spans="1:8" ht="14.25">
      <c r="A40" s="143">
        <v>1616</v>
      </c>
      <c r="B40" s="117" t="s">
        <v>89</v>
      </c>
      <c r="C40" s="23"/>
      <c r="D40" s="23"/>
      <c r="E40" s="120">
        <v>6566.57</v>
      </c>
      <c r="F40" s="23"/>
      <c r="G40" s="21"/>
      <c r="H40" s="1"/>
    </row>
    <row r="41" spans="1:8" ht="14.25">
      <c r="A41" s="143">
        <v>1624</v>
      </c>
      <c r="B41" s="117" t="s">
        <v>105</v>
      </c>
      <c r="C41" s="23"/>
      <c r="D41" s="23"/>
      <c r="E41" s="120">
        <v>9668.09</v>
      </c>
      <c r="F41" s="23"/>
      <c r="G41" s="21"/>
      <c r="H41" s="1"/>
    </row>
    <row r="42" spans="1:8" ht="14.25">
      <c r="A42" s="143">
        <v>1623</v>
      </c>
      <c r="B42" s="117" t="s">
        <v>100</v>
      </c>
      <c r="C42" s="23"/>
      <c r="D42" s="23"/>
      <c r="E42" s="118">
        <v>-8278.27</v>
      </c>
      <c r="F42" s="23"/>
      <c r="G42" s="21"/>
      <c r="H42" s="1"/>
    </row>
    <row r="43" spans="1:8" ht="14.25">
      <c r="A43" s="143">
        <v>1622</v>
      </c>
      <c r="B43" s="117" t="s">
        <v>101</v>
      </c>
      <c r="C43" s="23"/>
      <c r="D43" s="23"/>
      <c r="E43" s="118">
        <v>-4871.1400000000003</v>
      </c>
      <c r="F43" s="23"/>
      <c r="G43" s="21"/>
      <c r="H43" s="1"/>
    </row>
    <row r="44" spans="1:8" ht="14.25">
      <c r="A44" s="143">
        <v>1620</v>
      </c>
      <c r="B44" s="117" t="s">
        <v>92</v>
      </c>
      <c r="C44" s="23"/>
      <c r="D44" s="23"/>
      <c r="E44" s="118">
        <v>-12230.52</v>
      </c>
      <c r="F44" s="23"/>
      <c r="G44" s="21"/>
      <c r="H44" s="1"/>
    </row>
    <row r="45" spans="1:8" ht="14.25">
      <c r="A45" s="143">
        <v>1621</v>
      </c>
      <c r="B45" s="117" t="s">
        <v>93</v>
      </c>
      <c r="C45" s="23"/>
      <c r="D45" s="23"/>
      <c r="E45" s="118">
        <v>-12339.87</v>
      </c>
      <c r="F45" s="23"/>
      <c r="G45" s="21"/>
      <c r="H45" s="1"/>
    </row>
    <row r="46" spans="1:8" ht="14.25">
      <c r="A46" s="143">
        <v>1615</v>
      </c>
      <c r="B46" s="117" t="s">
        <v>98</v>
      </c>
      <c r="C46" s="23"/>
      <c r="D46" s="23"/>
      <c r="E46" s="118">
        <v>-12018.34</v>
      </c>
      <c r="F46" s="124">
        <f>+SUM(E34:E46)</f>
        <v>2525.1999999999916</v>
      </c>
      <c r="G46" s="21" t="s">
        <v>114</v>
      </c>
      <c r="H46" s="1"/>
    </row>
    <row r="47" spans="1:8" ht="14.25">
      <c r="B47" s="117"/>
      <c r="C47" s="23"/>
      <c r="D47" s="23"/>
      <c r="E47" s="118"/>
      <c r="F47" s="23"/>
      <c r="G47" s="21"/>
      <c r="H47" s="1"/>
    </row>
    <row r="48" spans="1:8" ht="15" thickBot="1">
      <c r="B48" s="117"/>
      <c r="C48" s="23"/>
      <c r="D48" s="23"/>
      <c r="E48" s="118"/>
      <c r="F48" s="23"/>
      <c r="G48" s="21"/>
      <c r="H48" s="1"/>
    </row>
    <row r="49" spans="2:8" ht="15" thickBot="1">
      <c r="B49" s="126"/>
      <c r="C49" s="99"/>
      <c r="D49" s="99"/>
      <c r="E49" s="77"/>
      <c r="F49" s="99" t="s">
        <v>50</v>
      </c>
      <c r="G49" s="127">
        <f>+SUM(G50:G55)</f>
        <v>12337.5</v>
      </c>
      <c r="H49" t="s">
        <v>110</v>
      </c>
    </row>
    <row r="50" spans="2:8" ht="14.25">
      <c r="B50" s="129" t="s">
        <v>103</v>
      </c>
      <c r="C50" s="130" t="s">
        <v>50</v>
      </c>
      <c r="D50" s="131">
        <v>8.75</v>
      </c>
      <c r="E50" s="132" t="s">
        <v>51</v>
      </c>
      <c r="F50" s="133">
        <v>93.75</v>
      </c>
      <c r="G50" s="134">
        <f t="shared" ref="G50:G55" si="0">+F50*D50</f>
        <v>820.3125</v>
      </c>
    </row>
    <row r="51" spans="2:8" ht="14.25">
      <c r="B51" s="135" t="s">
        <v>103</v>
      </c>
      <c r="C51" s="37" t="s">
        <v>50</v>
      </c>
      <c r="D51" s="38">
        <v>8.75</v>
      </c>
      <c r="E51" s="39" t="s">
        <v>51</v>
      </c>
      <c r="F51" s="123">
        <f>+F50</f>
        <v>93.75</v>
      </c>
      <c r="G51" s="136">
        <f t="shared" si="0"/>
        <v>820.3125</v>
      </c>
    </row>
    <row r="52" spans="2:8" ht="14.25">
      <c r="B52" s="135" t="s">
        <v>103</v>
      </c>
      <c r="C52" s="37" t="s">
        <v>50</v>
      </c>
      <c r="D52" s="38">
        <v>8.75</v>
      </c>
      <c r="E52" s="39" t="s">
        <v>51</v>
      </c>
      <c r="F52" s="123">
        <f>+F51</f>
        <v>93.75</v>
      </c>
      <c r="G52" s="136">
        <f t="shared" si="0"/>
        <v>820.3125</v>
      </c>
    </row>
    <row r="53" spans="2:8" ht="14.25">
      <c r="B53" s="135" t="s">
        <v>103</v>
      </c>
      <c r="C53" s="37" t="s">
        <v>50</v>
      </c>
      <c r="D53" s="38">
        <v>13.12</v>
      </c>
      <c r="E53" s="39" t="s">
        <v>51</v>
      </c>
      <c r="F53" s="123">
        <f>+F52</f>
        <v>93.75</v>
      </c>
      <c r="G53" s="136">
        <f t="shared" si="0"/>
        <v>1230</v>
      </c>
    </row>
    <row r="54" spans="2:8" ht="14.25">
      <c r="B54" s="135" t="s">
        <v>103</v>
      </c>
      <c r="C54" s="37" t="s">
        <v>50</v>
      </c>
      <c r="D54" s="38">
        <v>8.75</v>
      </c>
      <c r="E54" s="39" t="s">
        <v>51</v>
      </c>
      <c r="F54" s="123">
        <f>+F53</f>
        <v>93.75</v>
      </c>
      <c r="G54" s="136">
        <f t="shared" si="0"/>
        <v>820.3125</v>
      </c>
    </row>
    <row r="55" spans="2:8" ht="15" thickBot="1">
      <c r="B55" s="137" t="s">
        <v>91</v>
      </c>
      <c r="C55" s="138" t="s">
        <v>90</v>
      </c>
      <c r="D55" s="139">
        <v>83.48</v>
      </c>
      <c r="E55" s="140" t="s">
        <v>51</v>
      </c>
      <c r="F55" s="141">
        <f>+F54</f>
        <v>93.75</v>
      </c>
      <c r="G55" s="142">
        <f t="shared" si="0"/>
        <v>7826.25</v>
      </c>
    </row>
    <row r="56" spans="2:8" ht="15" thickBot="1">
      <c r="B56" s="117"/>
      <c r="C56" s="128"/>
      <c r="D56" s="19"/>
      <c r="E56" s="121"/>
      <c r="F56" s="122"/>
      <c r="G56" s="21"/>
    </row>
    <row r="57" spans="2:8" ht="15.75" thickBot="1">
      <c r="B57" s="107" t="s">
        <v>52</v>
      </c>
      <c r="C57" s="108">
        <f>+E2</f>
        <v>44245</v>
      </c>
      <c r="D57" s="69"/>
      <c r="E57" s="69"/>
      <c r="F57" s="69"/>
      <c r="G57" s="70">
        <f>+G49+G27+G21</f>
        <v>74553.5</v>
      </c>
      <c r="H57" t="s">
        <v>111</v>
      </c>
    </row>
    <row r="58" spans="2:8" ht="13.5" thickBot="1">
      <c r="G58" s="21"/>
    </row>
    <row r="59" spans="2:8" ht="15.75" thickBot="1">
      <c r="B59" s="42"/>
      <c r="C59" s="43"/>
      <c r="D59" s="43"/>
      <c r="E59" s="44" t="s">
        <v>53</v>
      </c>
      <c r="F59" s="43"/>
      <c r="G59" s="45">
        <f>+G57/36760-1</f>
        <v>1.0281147986942329</v>
      </c>
      <c r="H59" t="s">
        <v>115</v>
      </c>
    </row>
    <row r="60" spans="2:8" ht="15" thickBot="1">
      <c r="B60" s="41"/>
      <c r="C60" s="41"/>
      <c r="D60" s="41"/>
      <c r="E60" s="41"/>
      <c r="F60" s="41"/>
      <c r="G60" s="41"/>
      <c r="H60" s="178"/>
    </row>
    <row r="61" spans="2:8" ht="15" thickBot="1">
      <c r="B61" s="41"/>
      <c r="C61" s="41"/>
      <c r="D61" s="41"/>
      <c r="E61" s="42"/>
      <c r="F61" s="46" t="s">
        <v>55</v>
      </c>
      <c r="G61" s="94">
        <f>183+23</f>
        <v>206</v>
      </c>
    </row>
    <row r="62" spans="2:8" ht="15" thickBot="1">
      <c r="B62" s="41"/>
      <c r="C62" s="41"/>
      <c r="D62" s="41"/>
      <c r="E62" s="88"/>
      <c r="F62" s="93" t="s">
        <v>54</v>
      </c>
      <c r="G62" s="95">
        <f>+G57/G61</f>
        <v>361.91019417475729</v>
      </c>
    </row>
    <row r="66" spans="3:6" ht="13.5" thickBot="1"/>
    <row r="67" spans="3:6">
      <c r="C67" s="102" t="s">
        <v>76</v>
      </c>
      <c r="D67" s="113" t="s">
        <v>79</v>
      </c>
      <c r="E67" s="106" t="s">
        <v>77</v>
      </c>
      <c r="F67" s="109" t="s">
        <v>80</v>
      </c>
    </row>
    <row r="68" spans="3:6">
      <c r="C68" s="101">
        <v>42644</v>
      </c>
      <c r="D68" s="114">
        <v>200</v>
      </c>
      <c r="E68" s="106">
        <v>16</v>
      </c>
      <c r="F68" s="110">
        <v>200</v>
      </c>
    </row>
    <row r="69" spans="3:6">
      <c r="C69" s="101">
        <v>43009</v>
      </c>
      <c r="D69" s="114">
        <f>+D68*1.25</f>
        <v>250</v>
      </c>
      <c r="E69" s="106">
        <v>21</v>
      </c>
      <c r="F69" s="111">
        <f>+F68*E69/E68</f>
        <v>262.5</v>
      </c>
    </row>
    <row r="70" spans="3:6">
      <c r="C70" s="101">
        <v>43374</v>
      </c>
      <c r="D70" s="114">
        <f>+D69*1.42</f>
        <v>355</v>
      </c>
      <c r="E70" s="106">
        <v>40</v>
      </c>
      <c r="F70" s="110">
        <f>+F69*E70/E69</f>
        <v>500</v>
      </c>
    </row>
    <row r="71" spans="3:6">
      <c r="C71" s="101">
        <v>43739</v>
      </c>
      <c r="D71" s="115">
        <f>+D70*1.5</f>
        <v>532.5</v>
      </c>
      <c r="E71" s="106">
        <v>60</v>
      </c>
      <c r="F71" s="110">
        <f>+F70*E71/E70</f>
        <v>750</v>
      </c>
    </row>
    <row r="72" spans="3:6" ht="13.5" thickBot="1">
      <c r="C72" s="101">
        <v>43922</v>
      </c>
      <c r="D72" s="116">
        <f>+D71*1.2</f>
        <v>639</v>
      </c>
      <c r="E72" s="106">
        <v>65</v>
      </c>
      <c r="F72" s="112">
        <f>+F71*E72/E71</f>
        <v>812.5</v>
      </c>
    </row>
    <row r="73" spans="3:6" ht="13.5" thickBot="1">
      <c r="C73" s="101">
        <v>44136</v>
      </c>
      <c r="D73" s="116">
        <f>+D72*1.18</f>
        <v>754.02</v>
      </c>
      <c r="E73" s="106">
        <v>84</v>
      </c>
      <c r="F73" s="112">
        <f>+F72*E73/E72</f>
        <v>1050</v>
      </c>
    </row>
  </sheetData>
  <mergeCells count="3">
    <mergeCell ref="B4:G4"/>
    <mergeCell ref="B12:G12"/>
    <mergeCell ref="B23:G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cartera 03-05-19</vt:lpstr>
      <vt:lpstr>Cartera 01-10-19</vt:lpstr>
      <vt:lpstr>Cartera 18-02-21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ycasim</dc:creator>
  <cp:lastModifiedBy>SUPERVISOR</cp:lastModifiedBy>
  <dcterms:created xsi:type="dcterms:W3CDTF">2018-05-07T10:36:45Z</dcterms:created>
  <dcterms:modified xsi:type="dcterms:W3CDTF">2021-09-13T14:55:49Z</dcterms:modified>
</cp:coreProperties>
</file>