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cartera 3-11-2021" sheetId="1" r:id="rId1"/>
  </sheets>
  <calcPr calcId="124519"/>
</workbook>
</file>

<file path=xl/calcChain.xml><?xml version="1.0" encoding="utf-8"?>
<calcChain xmlns="http://schemas.openxmlformats.org/spreadsheetml/2006/main">
  <c r="D92" i="1"/>
  <c r="F92"/>
  <c r="I17"/>
  <c r="I16"/>
  <c r="I15"/>
  <c r="I14"/>
  <c r="G14"/>
  <c r="G17"/>
  <c r="G16"/>
  <c r="G15"/>
  <c r="G71"/>
  <c r="F60"/>
  <c r="G10"/>
  <c r="E32"/>
  <c r="E34" s="1"/>
  <c r="G64"/>
  <c r="F65"/>
  <c r="G65" s="1"/>
  <c r="G79"/>
  <c r="D87"/>
  <c r="F87"/>
  <c r="D88"/>
  <c r="D89" s="1"/>
  <c r="D90" s="1"/>
  <c r="D91" s="1"/>
  <c r="F88"/>
  <c r="F89" s="1"/>
  <c r="F90" s="1"/>
  <c r="F91" s="1"/>
  <c r="G19" l="1"/>
  <c r="J14" s="1"/>
  <c r="G27"/>
  <c r="F66"/>
  <c r="F67" s="1"/>
  <c r="G67"/>
  <c r="F68"/>
  <c r="G66"/>
  <c r="J16" l="1"/>
  <c r="J17"/>
  <c r="G21"/>
  <c r="J15"/>
  <c r="F69"/>
  <c r="G69" s="1"/>
  <c r="G68"/>
  <c r="G74" l="1"/>
  <c r="G80" s="1"/>
  <c r="G77" l="1"/>
</calcChain>
</file>

<file path=xl/sharedStrings.xml><?xml version="1.0" encoding="utf-8"?>
<sst xmlns="http://schemas.openxmlformats.org/spreadsheetml/2006/main" count="107" uniqueCount="87">
  <si>
    <t>actual por usd</t>
  </si>
  <si>
    <t>USD</t>
  </si>
  <si>
    <t>año base</t>
  </si>
  <si>
    <t>actualización por inflación cuota parte</t>
  </si>
  <si>
    <t>valor cuota parte</t>
  </si>
  <si>
    <t>cuotas partes</t>
  </si>
  <si>
    <t>Variación total desde 01/10/2016:</t>
  </si>
  <si>
    <t xml:space="preserve"> (a + b + c)</t>
  </si>
  <si>
    <t>Total cartera al</t>
  </si>
  <si>
    <t>c</t>
  </si>
  <si>
    <t>Dólares</t>
  </si>
  <si>
    <t>TC</t>
  </si>
  <si>
    <t>Dolares</t>
  </si>
  <si>
    <t>Venta DICA 17-6-20</t>
  </si>
  <si>
    <t>renta</t>
  </si>
  <si>
    <t>saldo efectivo en cta cte del cgce.</t>
  </si>
  <si>
    <t>compra 19-6-20 MACRO 53 acc</t>
  </si>
  <si>
    <t>compra 19-6-20 TELECOM</t>
  </si>
  <si>
    <t>compra 19-6-20 PAMPA</t>
  </si>
  <si>
    <t>compra 19-6-20 TRANSENER x 183</t>
  </si>
  <si>
    <t>compra 19-6-20 TRANSENER 1 v escrit x 311</t>
  </si>
  <si>
    <t>ingreso venta BONO TC 21 P 2900 u 17-6-20</t>
  </si>
  <si>
    <t>ingreso venta BYMA 17-6-20 17 acc</t>
  </si>
  <si>
    <t>ingreso venta ALUA 16-6-20 7 acc escrit</t>
  </si>
  <si>
    <t>ingreso venta ALUA 16-6-20 395 acc</t>
  </si>
  <si>
    <t>ingreso venta CEPU 16-6-20 76 acc 1 voto</t>
  </si>
  <si>
    <t>ingreso venta CEPU 16-6-20 100 acc</t>
  </si>
  <si>
    <t>ingreso venta DGSU 16-6-20 168 acc</t>
  </si>
  <si>
    <t>* tomo último saldo informado por Contabilidad CGCE.</t>
  </si>
  <si>
    <t>*</t>
  </si>
  <si>
    <t>Saldo en pesos</t>
  </si>
  <si>
    <t>Ingreso 23 cuotas partes $219 el 26/4/20</t>
  </si>
  <si>
    <t>Compras bonos y acciones s/ votación 22/12/18</t>
  </si>
  <si>
    <t xml:space="preserve">Gastos ventas </t>
  </si>
  <si>
    <t>Ventas 12/02/19</t>
  </si>
  <si>
    <t>Total Pesos al 31/12/18</t>
  </si>
  <si>
    <t xml:space="preserve">Evolución del cash </t>
  </si>
  <si>
    <t>b</t>
  </si>
  <si>
    <t>Pesos</t>
  </si>
  <si>
    <t>Efectivo</t>
  </si>
  <si>
    <t>operación</t>
  </si>
  <si>
    <t>Valuación a la fecha</t>
  </si>
  <si>
    <t>Capital invertido</t>
  </si>
  <si>
    <t>VN</t>
  </si>
  <si>
    <t>Cantidad</t>
  </si>
  <si>
    <t>Especie</t>
  </si>
  <si>
    <t>Fecha suscripción</t>
  </si>
  <si>
    <t>LEBAC</t>
  </si>
  <si>
    <t>a</t>
  </si>
  <si>
    <t>Total Cuenta Títulos Públicos + Acciones Merval</t>
  </si>
  <si>
    <t>comprar 25% cedear tsla, loma, alua,mirgor</t>
  </si>
  <si>
    <t>cedear gold, KO, ypf, cepu</t>
  </si>
  <si>
    <t>cedear meli, google, tgsu 2, supv</t>
  </si>
  <si>
    <t>rend ponderado</t>
  </si>
  <si>
    <t>Total especie</t>
  </si>
  <si>
    <t>Precio compra</t>
  </si>
  <si>
    <t>Especies</t>
  </si>
  <si>
    <t>Fecha de compra</t>
  </si>
  <si>
    <t>opciones</t>
  </si>
  <si>
    <t>ACCIONES</t>
  </si>
  <si>
    <t>Total Títulos públicos</t>
  </si>
  <si>
    <t>precio hoy</t>
  </si>
  <si>
    <t>Precio</t>
  </si>
  <si>
    <t>TÍTULOS PÚBLICOS</t>
  </si>
  <si>
    <t>Fecha de cotización</t>
  </si>
  <si>
    <t>compra cedear gold x 4</t>
  </si>
  <si>
    <t>compra cedear coca cola x 4</t>
  </si>
  <si>
    <t>compra YPF x 15</t>
  </si>
  <si>
    <t>compra YPF x 2</t>
  </si>
  <si>
    <t>compra Central Puerto CEPU x 400</t>
  </si>
  <si>
    <t>compra YPF x 5</t>
  </si>
  <si>
    <t>venta MACRO x 20</t>
  </si>
  <si>
    <t>venta MACRO x 14</t>
  </si>
  <si>
    <t>venta TRANSENER X 331</t>
  </si>
  <si>
    <t>venta TRANSENER X 163</t>
  </si>
  <si>
    <t>venta MACRO x 19</t>
  </si>
  <si>
    <t>venta TELECOM x 59</t>
  </si>
  <si>
    <t>venta PAMPA x 261</t>
  </si>
  <si>
    <t>en 5 años</t>
  </si>
  <si>
    <t>precio 2-11</t>
  </si>
  <si>
    <t>rtdo desde compra</t>
  </si>
  <si>
    <t>cedear gold</t>
  </si>
  <si>
    <t>cedear coca cola</t>
  </si>
  <si>
    <t>central puerto</t>
  </si>
  <si>
    <t>YPF</t>
  </si>
  <si>
    <t>Total Acciones + cedears</t>
  </si>
  <si>
    <t>última votación del club en junio 2021:</t>
  </si>
</sst>
</file>

<file path=xl/styles.xml><?xml version="1.0" encoding="utf-8"?>
<styleSheet xmlns="http://schemas.openxmlformats.org/spreadsheetml/2006/main">
  <numFmts count="5">
    <numFmt numFmtId="164" formatCode="_ &quot;$ &quot;* #,##0.00_ ;_ &quot;$ &quot;* \-#,##0.00_ ;_ &quot;$ &quot;* \-??_ ;_ @_ "/>
    <numFmt numFmtId="165" formatCode="_ * #,##0.00_ ;_ * \-#,##0.00_ ;_ * \-??_ ;_ @_ "/>
    <numFmt numFmtId="166" formatCode="_ * #,##0_ ;_ * \-#,##0_ ;_ * \-??_ ;_ @_ "/>
    <numFmt numFmtId="167" formatCode="0.0%"/>
    <numFmt numFmtId="168" formatCode="dd/mm/yy\ hh:mm"/>
  </numFmts>
  <fonts count="1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17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color indexed="8"/>
      <name val="Arial"/>
      <family val="2"/>
    </font>
    <font>
      <b/>
      <sz val="11"/>
      <color indexed="63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42"/>
      </patternFill>
    </fill>
    <fill>
      <patternFill patternType="solid">
        <fgColor theme="0" tint="-0.14999847407452621"/>
        <bgColor indexed="42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medium">
        <color indexed="59"/>
      </right>
      <top style="hair">
        <color indexed="59"/>
      </top>
      <bottom style="medium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hair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 style="medium">
        <color indexed="59"/>
      </top>
      <bottom style="medium">
        <color indexed="59"/>
      </bottom>
      <diagonal/>
    </border>
    <border>
      <left style="medium">
        <color indexed="59"/>
      </left>
      <right/>
      <top style="medium">
        <color indexed="59"/>
      </top>
      <bottom style="medium">
        <color indexed="59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medium">
        <color indexed="59"/>
      </top>
      <bottom style="medium">
        <color indexed="64"/>
      </bottom>
      <diagonal/>
    </border>
    <border>
      <left/>
      <right/>
      <top style="medium">
        <color indexed="59"/>
      </top>
      <bottom style="medium">
        <color indexed="64"/>
      </bottom>
      <diagonal/>
    </border>
    <border>
      <left style="medium">
        <color indexed="64"/>
      </left>
      <right/>
      <top style="medium">
        <color indexed="59"/>
      </top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hair">
        <color indexed="59"/>
      </top>
      <bottom/>
      <diagonal/>
    </border>
    <border>
      <left style="medium">
        <color indexed="59"/>
      </left>
      <right style="medium">
        <color indexed="59"/>
      </right>
      <top style="hair">
        <color indexed="59"/>
      </top>
      <bottom/>
      <diagonal/>
    </border>
    <border>
      <left style="medium">
        <color indexed="59"/>
      </left>
      <right style="medium">
        <color indexed="59"/>
      </right>
      <top style="hair">
        <color indexed="59"/>
      </top>
      <bottom style="hair">
        <color indexed="59"/>
      </bottom>
      <diagonal/>
    </border>
    <border>
      <left style="medium">
        <color indexed="64"/>
      </left>
      <right style="medium">
        <color indexed="59"/>
      </right>
      <top style="hair">
        <color indexed="59"/>
      </top>
      <bottom/>
      <diagonal/>
    </border>
    <border>
      <left style="medium">
        <color indexed="64"/>
      </left>
      <right style="medium">
        <color indexed="59"/>
      </right>
      <top style="hair">
        <color indexed="59"/>
      </top>
      <bottom style="hair">
        <color indexed="59"/>
      </bottom>
      <diagonal/>
    </border>
    <border>
      <left style="medium">
        <color indexed="59"/>
      </left>
      <right style="medium">
        <color indexed="64"/>
      </right>
      <top style="hair">
        <color indexed="59"/>
      </top>
      <bottom style="hair">
        <color indexed="59"/>
      </bottom>
      <diagonal/>
    </border>
    <border>
      <left style="medium">
        <color indexed="59"/>
      </left>
      <right style="medium">
        <color indexed="64"/>
      </right>
      <top style="medium">
        <color indexed="64"/>
      </top>
      <bottom style="hair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64"/>
      </top>
      <bottom style="hair">
        <color indexed="59"/>
      </bottom>
      <diagonal/>
    </border>
    <border>
      <left style="medium">
        <color indexed="64"/>
      </left>
      <right style="medium">
        <color indexed="59"/>
      </right>
      <top style="medium">
        <color indexed="64"/>
      </top>
      <bottom style="hair">
        <color indexed="59"/>
      </bottom>
      <diagonal/>
    </border>
    <border>
      <left/>
      <right style="medium">
        <color indexed="59"/>
      </right>
      <top style="medium">
        <color indexed="59"/>
      </top>
      <bottom style="medium">
        <color indexed="64"/>
      </bottom>
      <diagonal/>
    </border>
    <border>
      <left style="medium">
        <color indexed="59"/>
      </left>
      <right/>
      <top style="medium">
        <color indexed="5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</cellStyleXfs>
  <cellXfs count="137">
    <xf numFmtId="0" fontId="0" fillId="0" borderId="0" xfId="0"/>
    <xf numFmtId="164" fontId="2" fillId="0" borderId="1" xfId="2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0" fontId="3" fillId="0" borderId="4" xfId="3" applyNumberFormat="1" applyFont="1" applyFill="1" applyBorder="1" applyAlignment="1" applyProtection="1"/>
    <xf numFmtId="0" fontId="2" fillId="0" borderId="5" xfId="0" applyFont="1" applyBorder="1"/>
    <xf numFmtId="0" fontId="4" fillId="0" borderId="5" xfId="0" applyFont="1" applyBorder="1" applyAlignment="1">
      <alignment horizontal="right"/>
    </xf>
    <xf numFmtId="164" fontId="0" fillId="0" borderId="0" xfId="2" applyFont="1" applyFill="1" applyBorder="1" applyAlignment="1" applyProtection="1"/>
    <xf numFmtId="164" fontId="5" fillId="3" borderId="4" xfId="2" applyFont="1" applyFill="1" applyBorder="1" applyAlignment="1" applyProtection="1"/>
    <xf numFmtId="0" fontId="0" fillId="3" borderId="5" xfId="0" applyFill="1" applyBorder="1"/>
    <xf numFmtId="14" fontId="6" fillId="3" borderId="5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2" fontId="0" fillId="0" borderId="0" xfId="0" applyNumberFormat="1" applyBorder="1"/>
    <xf numFmtId="0" fontId="0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2" fillId="0" borderId="0" xfId="0" applyFont="1" applyBorder="1"/>
    <xf numFmtId="164" fontId="5" fillId="0" borderId="4" xfId="2" applyFont="1" applyFill="1" applyBorder="1" applyAlignment="1" applyProtection="1"/>
    <xf numFmtId="0" fontId="0" fillId="0" borderId="5" xfId="0" applyBorder="1"/>
    <xf numFmtId="165" fontId="0" fillId="0" borderId="5" xfId="1" applyFont="1" applyFill="1" applyBorder="1" applyAlignment="1" applyProtection="1"/>
    <xf numFmtId="0" fontId="7" fillId="0" borderId="3" xfId="0" applyFont="1" applyBorder="1" applyAlignment="1">
      <alignment horizontal="right"/>
    </xf>
    <xf numFmtId="164" fontId="0" fillId="0" borderId="6" xfId="2" applyFont="1" applyFill="1" applyBorder="1" applyAlignment="1" applyProtection="1"/>
    <xf numFmtId="2" fontId="0" fillId="0" borderId="7" xfId="0" applyNumberFormat="1" applyBorder="1"/>
    <xf numFmtId="0" fontId="0" fillId="0" borderId="7" xfId="0" applyFont="1" applyBorder="1" applyAlignment="1">
      <alignment horizontal="right"/>
    </xf>
    <xf numFmtId="0" fontId="0" fillId="0" borderId="7" xfId="0" applyFill="1" applyBorder="1"/>
    <xf numFmtId="0" fontId="0" fillId="0" borderId="7" xfId="0" applyFont="1" applyFill="1" applyBorder="1"/>
    <xf numFmtId="0" fontId="2" fillId="0" borderId="8" xfId="0" applyFont="1" applyBorder="1"/>
    <xf numFmtId="164" fontId="0" fillId="0" borderId="9" xfId="2" applyFont="1" applyFill="1" applyBorder="1" applyAlignment="1" applyProtection="1"/>
    <xf numFmtId="2" fontId="0" fillId="0" borderId="10" xfId="0" applyNumberFormat="1" applyBorder="1"/>
    <xf numFmtId="0" fontId="0" fillId="0" borderId="10" xfId="0" applyFont="1" applyBorder="1" applyAlignment="1">
      <alignment horizontal="right"/>
    </xf>
    <xf numFmtId="0" fontId="0" fillId="0" borderId="10" xfId="0" applyBorder="1"/>
    <xf numFmtId="0" fontId="0" fillId="0" borderId="10" xfId="0" applyFont="1" applyBorder="1"/>
    <xf numFmtId="0" fontId="2" fillId="0" borderId="11" xfId="0" applyFont="1" applyBorder="1"/>
    <xf numFmtId="164" fontId="0" fillId="0" borderId="12" xfId="2" applyFont="1" applyFill="1" applyBorder="1" applyAlignment="1" applyProtection="1"/>
    <xf numFmtId="2" fontId="0" fillId="0" borderId="13" xfId="0" applyNumberFormat="1" applyBorder="1"/>
    <xf numFmtId="0" fontId="0" fillId="0" borderId="13" xfId="0" applyFont="1" applyBorder="1" applyAlignment="1">
      <alignment horizontal="right"/>
    </xf>
    <xf numFmtId="0" fontId="0" fillId="0" borderId="13" xfId="0" applyBorder="1"/>
    <xf numFmtId="0" fontId="0" fillId="0" borderId="13" xfId="0" applyFont="1" applyBorder="1"/>
    <xf numFmtId="0" fontId="2" fillId="0" borderId="14" xfId="0" applyFont="1" applyBorder="1"/>
    <xf numFmtId="0" fontId="5" fillId="0" borderId="0" xfId="0" applyFont="1"/>
    <xf numFmtId="0" fontId="0" fillId="0" borderId="0" xfId="0" applyBorder="1"/>
    <xf numFmtId="165" fontId="5" fillId="0" borderId="0" xfId="1" applyFont="1" applyFill="1" applyBorder="1" applyAlignment="1" applyProtection="1"/>
    <xf numFmtId="165" fontId="0" fillId="0" borderId="0" xfId="0" applyNumberFormat="1" applyBorder="1"/>
    <xf numFmtId="0" fontId="0" fillId="0" borderId="0" xfId="0" applyAlignment="1">
      <alignment horizontal="center"/>
    </xf>
    <xf numFmtId="165" fontId="1" fillId="0" borderId="0" xfId="1" applyFont="1" applyFill="1" applyBorder="1" applyAlignment="1" applyProtection="1"/>
    <xf numFmtId="165" fontId="0" fillId="0" borderId="0" xfId="1" applyFont="1" applyFill="1" applyBorder="1" applyAlignment="1" applyProtection="1"/>
    <xf numFmtId="0" fontId="2" fillId="0" borderId="0" xfId="0" applyFont="1" applyFill="1" applyBorder="1"/>
    <xf numFmtId="0" fontId="0" fillId="0" borderId="0" xfId="0" applyBorder="1" applyAlignment="1">
      <alignment horizontal="right"/>
    </xf>
    <xf numFmtId="164" fontId="8" fillId="0" borderId="4" xfId="2" applyFont="1" applyFill="1" applyBorder="1" applyAlignment="1" applyProtection="1"/>
    <xf numFmtId="0" fontId="0" fillId="0" borderId="5" xfId="0" applyFont="1" applyBorder="1"/>
    <xf numFmtId="0" fontId="6" fillId="0" borderId="3" xfId="0" applyFont="1" applyBorder="1"/>
    <xf numFmtId="4" fontId="0" fillId="2" borderId="15" xfId="2" applyNumberFormat="1" applyFont="1" applyFill="1" applyBorder="1" applyAlignment="1" applyProtection="1"/>
    <xf numFmtId="164" fontId="0" fillId="2" borderId="15" xfId="2" applyFont="1" applyFill="1" applyBorder="1" applyAlignment="1" applyProtection="1"/>
    <xf numFmtId="165" fontId="0" fillId="2" borderId="15" xfId="1" applyFont="1" applyFill="1" applyBorder="1" applyAlignment="1" applyProtection="1"/>
    <xf numFmtId="0" fontId="0" fillId="2" borderId="15" xfId="0" applyFont="1" applyFill="1" applyBorder="1"/>
    <xf numFmtId="14" fontId="0" fillId="2" borderId="15" xfId="0" applyNumberFormat="1" applyFill="1" applyBorder="1"/>
    <xf numFmtId="0" fontId="5" fillId="4" borderId="16" xfId="0" applyFont="1" applyFill="1" applyBorder="1"/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164" fontId="5" fillId="0" borderId="20" xfId="2" applyFont="1" applyFill="1" applyBorder="1" applyAlignment="1" applyProtection="1"/>
    <xf numFmtId="164" fontId="5" fillId="0" borderId="21" xfId="2" applyFont="1" applyFill="1" applyBorder="1" applyAlignment="1" applyProtection="1"/>
    <xf numFmtId="165" fontId="5" fillId="0" borderId="21" xfId="1" applyFont="1" applyFill="1" applyBorder="1" applyAlignment="1" applyProtection="1"/>
    <xf numFmtId="0" fontId="5" fillId="0" borderId="21" xfId="0" applyFont="1" applyBorder="1"/>
    <xf numFmtId="14" fontId="5" fillId="0" borderId="22" xfId="0" applyNumberFormat="1" applyFont="1" applyBorder="1"/>
    <xf numFmtId="14" fontId="0" fillId="0" borderId="0" xfId="0" applyNumberFormat="1" applyBorder="1"/>
    <xf numFmtId="164" fontId="0" fillId="0" borderId="23" xfId="2" applyFont="1" applyFill="1" applyBorder="1" applyAlignment="1" applyProtection="1"/>
    <xf numFmtId="164" fontId="0" fillId="0" borderId="24" xfId="2" applyFont="1" applyFill="1" applyBorder="1" applyAlignment="1" applyProtection="1"/>
    <xf numFmtId="165" fontId="0" fillId="0" borderId="24" xfId="1" applyFont="1" applyFill="1" applyBorder="1" applyAlignment="1" applyProtection="1"/>
    <xf numFmtId="0" fontId="5" fillId="0" borderId="24" xfId="0" applyFont="1" applyFill="1" applyBorder="1" applyAlignment="1">
      <alignment horizontal="center"/>
    </xf>
    <xf numFmtId="0" fontId="0" fillId="0" borderId="25" xfId="0" applyBorder="1"/>
    <xf numFmtId="164" fontId="0" fillId="0" borderId="26" xfId="2" applyFont="1" applyFill="1" applyBorder="1" applyAlignment="1" applyProtection="1"/>
    <xf numFmtId="164" fontId="0" fillId="0" borderId="27" xfId="2" applyFont="1" applyFill="1" applyBorder="1" applyAlignment="1" applyProtection="1"/>
    <xf numFmtId="164" fontId="0" fillId="5" borderId="28" xfId="2" applyFont="1" applyFill="1" applyBorder="1" applyAlignment="1" applyProtection="1"/>
    <xf numFmtId="166" fontId="0" fillId="0" borderId="28" xfId="1" applyNumberFormat="1" applyFont="1" applyFill="1" applyBorder="1" applyAlignment="1" applyProtection="1"/>
    <xf numFmtId="0" fontId="0" fillId="0" borderId="28" xfId="0" applyFont="1" applyBorder="1" applyAlignment="1">
      <alignment horizontal="center"/>
    </xf>
    <xf numFmtId="14" fontId="0" fillId="0" borderId="29" xfId="0" applyNumberFormat="1" applyBorder="1"/>
    <xf numFmtId="167" fontId="1" fillId="0" borderId="0" xfId="3" applyNumberFormat="1"/>
    <xf numFmtId="164" fontId="0" fillId="0" borderId="28" xfId="2" applyFont="1" applyFill="1" applyBorder="1" applyAlignment="1" applyProtection="1"/>
    <xf numFmtId="14" fontId="0" fillId="0" borderId="30" xfId="0" applyNumberFormat="1" applyBorder="1" applyAlignment="1">
      <alignment horizontal="center"/>
    </xf>
    <xf numFmtId="164" fontId="0" fillId="0" borderId="31" xfId="2" applyFont="1" applyFill="1" applyBorder="1" applyAlignment="1" applyProtection="1"/>
    <xf numFmtId="166" fontId="0" fillId="0" borderId="28" xfId="1" applyNumberFormat="1" applyFont="1" applyFill="1" applyBorder="1" applyAlignment="1" applyProtection="1">
      <alignment horizontal="center"/>
    </xf>
    <xf numFmtId="0" fontId="0" fillId="0" borderId="28" xfId="0" applyBorder="1" applyAlignment="1">
      <alignment horizontal="center"/>
    </xf>
    <xf numFmtId="0" fontId="5" fillId="4" borderId="32" xfId="0" applyFont="1" applyFill="1" applyBorder="1"/>
    <xf numFmtId="0" fontId="5" fillId="4" borderId="33" xfId="0" applyFont="1" applyFill="1" applyBorder="1" applyAlignment="1">
      <alignment horizontal="center"/>
    </xf>
    <xf numFmtId="0" fontId="5" fillId="4" borderId="33" xfId="0" applyFont="1" applyFill="1" applyBorder="1"/>
    <xf numFmtId="0" fontId="5" fillId="4" borderId="34" xfId="0" applyFont="1" applyFill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164" fontId="0" fillId="0" borderId="17" xfId="2" applyFont="1" applyFill="1" applyBorder="1" applyAlignment="1" applyProtection="1"/>
    <xf numFmtId="164" fontId="0" fillId="0" borderId="18" xfId="2" applyFont="1" applyFill="1" applyBorder="1" applyAlignment="1" applyProtection="1"/>
    <xf numFmtId="165" fontId="0" fillId="0" borderId="18" xfId="1" applyFont="1" applyFill="1" applyBorder="1" applyAlignment="1" applyProtection="1"/>
    <xf numFmtId="0" fontId="5" fillId="0" borderId="18" xfId="0" applyFont="1" applyFill="1" applyBorder="1" applyAlignment="1">
      <alignment horizontal="center"/>
    </xf>
    <xf numFmtId="0" fontId="0" fillId="0" borderId="19" xfId="0" applyBorder="1"/>
    <xf numFmtId="164" fontId="0" fillId="2" borderId="27" xfId="2" applyFont="1" applyFill="1" applyBorder="1" applyAlignment="1" applyProtection="1"/>
    <xf numFmtId="164" fontId="0" fillId="6" borderId="27" xfId="2" applyFont="1" applyFill="1" applyBorder="1" applyAlignment="1" applyProtection="1"/>
    <xf numFmtId="165" fontId="0" fillId="2" borderId="27" xfId="1" applyFont="1" applyFill="1" applyBorder="1" applyAlignment="1" applyProtection="1">
      <alignment horizontal="center"/>
    </xf>
    <xf numFmtId="0" fontId="0" fillId="2" borderId="27" xfId="0" applyFont="1" applyFill="1" applyBorder="1" applyAlignment="1">
      <alignment horizontal="center"/>
    </xf>
    <xf numFmtId="14" fontId="0" fillId="2" borderId="27" xfId="0" applyNumberFormat="1" applyFill="1" applyBorder="1"/>
    <xf numFmtId="164" fontId="0" fillId="2" borderId="28" xfId="2" applyFont="1" applyFill="1" applyBorder="1" applyAlignment="1" applyProtection="1"/>
    <xf numFmtId="164" fontId="0" fillId="6" borderId="28" xfId="2" applyFont="1" applyFill="1" applyBorder="1" applyAlignment="1" applyProtection="1"/>
    <xf numFmtId="166" fontId="0" fillId="2" borderId="28" xfId="1" applyNumberFormat="1" applyFont="1" applyFill="1" applyBorder="1" applyAlignment="1" applyProtection="1">
      <alignment horizontal="center"/>
    </xf>
    <xf numFmtId="0" fontId="0" fillId="2" borderId="28" xfId="0" applyFont="1" applyFill="1" applyBorder="1" applyAlignment="1">
      <alignment horizontal="center"/>
    </xf>
    <xf numFmtId="14" fontId="0" fillId="2" borderId="28" xfId="0" applyNumberFormat="1" applyFill="1" applyBorder="1"/>
    <xf numFmtId="0" fontId="0" fillId="2" borderId="28" xfId="0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168" fontId="0" fillId="0" borderId="0" xfId="0" applyNumberFormat="1"/>
    <xf numFmtId="14" fontId="5" fillId="0" borderId="4" xfId="0" applyNumberFormat="1" applyFont="1" applyBorder="1"/>
    <xf numFmtId="0" fontId="5" fillId="0" borderId="3" xfId="0" applyFont="1" applyBorder="1"/>
    <xf numFmtId="0" fontId="0" fillId="0" borderId="37" xfId="0" applyBorder="1" applyAlignment="1">
      <alignment horizontal="center"/>
    </xf>
    <xf numFmtId="0" fontId="0" fillId="0" borderId="38" xfId="0" applyBorder="1"/>
    <xf numFmtId="165" fontId="5" fillId="0" borderId="39" xfId="1" applyFont="1" applyFill="1" applyBorder="1" applyAlignment="1" applyProtection="1"/>
    <xf numFmtId="0" fontId="0" fillId="0" borderId="40" xfId="0" applyBorder="1" applyAlignment="1">
      <alignment horizontal="center"/>
    </xf>
    <xf numFmtId="165" fontId="5" fillId="0" borderId="41" xfId="1" applyFont="1" applyFill="1" applyBorder="1" applyAlignment="1" applyProtection="1"/>
    <xf numFmtId="0" fontId="0" fillId="0" borderId="42" xfId="0" applyBorder="1" applyAlignment="1">
      <alignment horizontal="center"/>
    </xf>
    <xf numFmtId="0" fontId="2" fillId="0" borderId="43" xfId="0" applyFont="1" applyFill="1" applyBorder="1"/>
    <xf numFmtId="0" fontId="0" fillId="0" borderId="43" xfId="0" applyBorder="1"/>
    <xf numFmtId="165" fontId="5" fillId="0" borderId="44" xfId="1" applyFont="1" applyFill="1" applyBorder="1" applyAlignment="1" applyProtection="1"/>
    <xf numFmtId="14" fontId="0" fillId="0" borderId="38" xfId="0" applyNumberFormat="1" applyBorder="1"/>
    <xf numFmtId="14" fontId="0" fillId="0" borderId="43" xfId="0" applyNumberFormat="1" applyBorder="1"/>
    <xf numFmtId="0" fontId="2" fillId="3" borderId="38" xfId="0" applyFont="1" applyFill="1" applyBorder="1"/>
    <xf numFmtId="0" fontId="2" fillId="3" borderId="0" xfId="0" applyFont="1" applyFill="1" applyBorder="1"/>
    <xf numFmtId="0" fontId="5" fillId="4" borderId="3" xfId="0" applyFont="1" applyFill="1" applyBorder="1" applyAlignment="1">
      <alignment horizontal="right"/>
    </xf>
    <xf numFmtId="10" fontId="1" fillId="0" borderId="10" xfId="3" applyNumberFormat="1" applyBorder="1"/>
    <xf numFmtId="2" fontId="2" fillId="0" borderId="1" xfId="0" applyNumberFormat="1" applyFont="1" applyBorder="1"/>
    <xf numFmtId="0" fontId="0" fillId="2" borderId="0" xfId="0" applyFill="1" applyBorder="1" applyAlignment="1">
      <alignment horizontal="right"/>
    </xf>
    <xf numFmtId="14" fontId="0" fillId="2" borderId="0" xfId="0" applyNumberFormat="1" applyFill="1" applyBorder="1"/>
    <xf numFmtId="0" fontId="0" fillId="2" borderId="10" xfId="0" applyFill="1" applyBorder="1" applyAlignment="1">
      <alignment horizontal="right"/>
    </xf>
    <xf numFmtId="0" fontId="0" fillId="0" borderId="10" xfId="0" applyBorder="1" applyAlignment="1">
      <alignment horizontal="right"/>
    </xf>
    <xf numFmtId="1" fontId="0" fillId="0" borderId="10" xfId="0" applyNumberFormat="1" applyBorder="1" applyAlignment="1">
      <alignment horizontal="right"/>
    </xf>
    <xf numFmtId="1" fontId="0" fillId="2" borderId="10" xfId="0" applyNumberFormat="1" applyFill="1" applyBorder="1" applyAlignment="1">
      <alignment horizontal="right"/>
    </xf>
    <xf numFmtId="0" fontId="10" fillId="0" borderId="0" xfId="0" applyFont="1"/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workbookViewId="0">
      <selection activeCell="L7" sqref="L7"/>
    </sheetView>
  </sheetViews>
  <sheetFormatPr baseColWidth="10" defaultRowHeight="12.75"/>
  <cols>
    <col min="1" max="1" width="10" customWidth="1"/>
    <col min="2" max="2" width="46.5703125" bestFit="1" customWidth="1"/>
    <col min="3" max="3" width="22.140625" bestFit="1" customWidth="1"/>
    <col min="5" max="5" width="14.28515625" customWidth="1"/>
    <col min="6" max="6" width="12.42578125" customWidth="1"/>
    <col min="7" max="7" width="19.85546875" bestFit="1" customWidth="1"/>
    <col min="8" max="8" width="14.5703125" customWidth="1"/>
    <col min="9" max="9" width="13.28515625" customWidth="1"/>
    <col min="10" max="10" width="13.42578125" customWidth="1"/>
  </cols>
  <sheetData>
    <row r="1" spans="2:12" ht="13.5" thickBot="1"/>
    <row r="2" spans="2:12" ht="13.5" thickBot="1">
      <c r="C2" s="112" t="s">
        <v>64</v>
      </c>
      <c r="D2" s="21"/>
      <c r="E2" s="111">
        <v>44502</v>
      </c>
      <c r="F2" s="110"/>
    </row>
    <row r="3" spans="2:12" ht="13.5" thickBot="1"/>
    <row r="4" spans="2:12" ht="15.75" thickBot="1">
      <c r="B4" s="62" t="s">
        <v>63</v>
      </c>
      <c r="C4" s="61"/>
      <c r="D4" s="61"/>
      <c r="E4" s="61"/>
      <c r="F4" s="61"/>
      <c r="G4" s="60"/>
    </row>
    <row r="5" spans="2:12">
      <c r="B5" s="59" t="s">
        <v>57</v>
      </c>
      <c r="C5" s="109" t="s">
        <v>56</v>
      </c>
      <c r="D5" s="109" t="s">
        <v>44</v>
      </c>
      <c r="E5" s="59" t="s">
        <v>62</v>
      </c>
      <c r="F5" s="59" t="s">
        <v>61</v>
      </c>
      <c r="G5" s="59" t="s">
        <v>54</v>
      </c>
    </row>
    <row r="6" spans="2:12">
      <c r="B6" s="107"/>
      <c r="C6" s="108"/>
      <c r="D6" s="105"/>
      <c r="E6" s="104"/>
      <c r="F6" s="103"/>
      <c r="G6" s="103"/>
      <c r="I6" s="80"/>
    </row>
    <row r="7" spans="2:12">
      <c r="B7" s="107"/>
      <c r="C7" s="106"/>
      <c r="D7" s="105"/>
      <c r="E7" s="104"/>
      <c r="F7" s="103"/>
      <c r="G7" s="103"/>
      <c r="I7" s="80"/>
    </row>
    <row r="8" spans="2:12">
      <c r="B8" s="107"/>
      <c r="C8" s="106"/>
      <c r="D8" s="105"/>
      <c r="E8" s="104"/>
      <c r="F8" s="103"/>
      <c r="G8" s="103"/>
    </row>
    <row r="9" spans="2:12" ht="13.5" thickBot="1">
      <c r="B9" s="102"/>
      <c r="C9" s="101"/>
      <c r="D9" s="100"/>
      <c r="E9" s="99"/>
      <c r="F9" s="98"/>
      <c r="G9" s="98"/>
    </row>
    <row r="10" spans="2:12" ht="13.5" thickBot="1">
      <c r="B10" s="97"/>
      <c r="C10" s="96" t="s">
        <v>60</v>
      </c>
      <c r="D10" s="95"/>
      <c r="E10" s="94"/>
      <c r="F10" s="94"/>
      <c r="G10" s="93">
        <f>+G7+G6+G8</f>
        <v>0</v>
      </c>
      <c r="L10" s="135" t="s">
        <v>86</v>
      </c>
    </row>
    <row r="11" spans="2:12" ht="13.5" thickBot="1">
      <c r="C11" s="17"/>
      <c r="D11" s="48"/>
      <c r="E11" s="10"/>
      <c r="F11" s="10"/>
      <c r="G11" s="10"/>
    </row>
    <row r="12" spans="2:12" ht="15.75" thickBot="1">
      <c r="B12" s="92" t="s">
        <v>59</v>
      </c>
      <c r="C12" s="91"/>
      <c r="D12" s="91"/>
      <c r="E12" s="91"/>
      <c r="F12" s="91"/>
      <c r="G12" s="90"/>
      <c r="L12" s="136" t="s">
        <v>58</v>
      </c>
    </row>
    <row r="13" spans="2:12" ht="13.5" thickBot="1">
      <c r="B13" s="89" t="s">
        <v>57</v>
      </c>
      <c r="C13" s="87" t="s">
        <v>56</v>
      </c>
      <c r="D13" s="87" t="s">
        <v>44</v>
      </c>
      <c r="E13" s="88" t="s">
        <v>55</v>
      </c>
      <c r="F13" s="87" t="s">
        <v>79</v>
      </c>
      <c r="G13" s="86" t="s">
        <v>54</v>
      </c>
      <c r="I13" s="126" t="s">
        <v>80</v>
      </c>
      <c r="J13" s="33" t="s">
        <v>53</v>
      </c>
      <c r="L13" s="136">
        <v>1</v>
      </c>
    </row>
    <row r="14" spans="2:12">
      <c r="B14" s="82">
        <v>44397</v>
      </c>
      <c r="C14" s="85" t="s">
        <v>81</v>
      </c>
      <c r="D14" s="84">
        <v>4</v>
      </c>
      <c r="E14" s="76">
        <v>3691</v>
      </c>
      <c r="F14" s="81">
        <v>4016</v>
      </c>
      <c r="G14" s="83">
        <f>+F14*D14</f>
        <v>16064</v>
      </c>
      <c r="I14" s="80">
        <f>+F14/E14-1</f>
        <v>8.8052018423191658E-2</v>
      </c>
      <c r="J14" s="127">
        <f>+(G14/$G$19)*I14</f>
        <v>1.6146522042306693E-2</v>
      </c>
      <c r="L14" s="136" t="s">
        <v>52</v>
      </c>
    </row>
    <row r="15" spans="2:12">
      <c r="B15" s="82">
        <v>44397</v>
      </c>
      <c r="C15" s="85" t="s">
        <v>82</v>
      </c>
      <c r="D15" s="84">
        <v>8</v>
      </c>
      <c r="E15" s="76">
        <v>2006</v>
      </c>
      <c r="F15" s="81">
        <v>2440</v>
      </c>
      <c r="G15" s="83">
        <f>+F15*D15</f>
        <v>19520</v>
      </c>
      <c r="I15" s="80">
        <f>+F15/E15-1</f>
        <v>0.21635094715852432</v>
      </c>
      <c r="J15" s="127">
        <f>+(G15/$G$19)*I15</f>
        <v>4.8208608120070259E-2</v>
      </c>
      <c r="L15" s="136"/>
    </row>
    <row r="16" spans="2:12">
      <c r="B16" s="82">
        <v>44398</v>
      </c>
      <c r="C16" s="85" t="s">
        <v>83</v>
      </c>
      <c r="D16" s="84">
        <v>400</v>
      </c>
      <c r="E16" s="76">
        <v>40.4</v>
      </c>
      <c r="F16" s="81">
        <v>79.5</v>
      </c>
      <c r="G16" s="83">
        <f>+F16*D16</f>
        <v>31800</v>
      </c>
      <c r="I16" s="80">
        <f>+F16/E16-1</f>
        <v>0.96782178217821779</v>
      </c>
      <c r="J16" s="127">
        <f>+(G16/$G$19)*I16</f>
        <v>0.35132454365502302</v>
      </c>
      <c r="L16" s="136">
        <v>2</v>
      </c>
    </row>
    <row r="17" spans="1:12">
      <c r="B17" s="82">
        <v>44398</v>
      </c>
      <c r="C17" s="85" t="s">
        <v>84</v>
      </c>
      <c r="D17" s="77">
        <v>22</v>
      </c>
      <c r="E17" s="76">
        <v>753</v>
      </c>
      <c r="F17" s="81">
        <v>919</v>
      </c>
      <c r="G17" s="83">
        <f>+F17*D17</f>
        <v>20218</v>
      </c>
      <c r="I17" s="80">
        <f>+F17/E17-1</f>
        <v>0.22045152722443562</v>
      </c>
      <c r="J17" s="127">
        <f>+(G17/$G$19)*I17</f>
        <v>5.0878849540234687E-2</v>
      </c>
      <c r="L17" s="136" t="s">
        <v>51</v>
      </c>
    </row>
    <row r="18" spans="1:12" ht="13.5" thickBot="1">
      <c r="B18" s="79"/>
      <c r="C18" s="78"/>
      <c r="D18" s="77"/>
      <c r="E18" s="76"/>
      <c r="F18" s="75"/>
      <c r="G18" s="74"/>
      <c r="L18" s="136"/>
    </row>
    <row r="19" spans="1:12" ht="13.5" thickBot="1">
      <c r="B19" s="73"/>
      <c r="C19" s="72" t="s">
        <v>85</v>
      </c>
      <c r="D19" s="71"/>
      <c r="E19" s="70"/>
      <c r="F19" s="70"/>
      <c r="G19" s="69">
        <f>+G17+G16+G15+G14</f>
        <v>87602</v>
      </c>
      <c r="L19" s="136">
        <v>3</v>
      </c>
    </row>
    <row r="20" spans="1:12" ht="13.5" thickBot="1">
      <c r="B20" s="68"/>
      <c r="C20" s="43"/>
      <c r="D20" s="48"/>
      <c r="E20" s="10"/>
      <c r="F20" s="10"/>
      <c r="G20" s="10"/>
      <c r="L20" s="136" t="s">
        <v>50</v>
      </c>
    </row>
    <row r="21" spans="1:12" ht="14.25" thickTop="1" thickBot="1">
      <c r="B21" s="67" t="s">
        <v>49</v>
      </c>
      <c r="C21" s="66"/>
      <c r="D21" s="65"/>
      <c r="E21" s="64"/>
      <c r="F21" s="64"/>
      <c r="G21" s="63">
        <f>+G19+G10</f>
        <v>87602</v>
      </c>
      <c r="H21" t="s">
        <v>48</v>
      </c>
    </row>
    <row r="22" spans="1:12" ht="13.5" thickTop="1">
      <c r="C22" s="17"/>
      <c r="D22" s="48"/>
      <c r="E22" s="10"/>
      <c r="F22" s="10"/>
      <c r="G22" s="10"/>
    </row>
    <row r="23" spans="1:12" ht="15.75" hidden="1" thickBot="1">
      <c r="B23" s="62" t="s">
        <v>47</v>
      </c>
      <c r="C23" s="61"/>
      <c r="D23" s="61"/>
      <c r="E23" s="61"/>
      <c r="F23" s="61"/>
      <c r="G23" s="60"/>
    </row>
    <row r="24" spans="1:12" hidden="1">
      <c r="B24" s="59" t="s">
        <v>46</v>
      </c>
      <c r="C24" s="59" t="s">
        <v>45</v>
      </c>
      <c r="D24" s="59" t="s">
        <v>44</v>
      </c>
      <c r="E24" s="59" t="s">
        <v>43</v>
      </c>
      <c r="F24" s="59" t="s">
        <v>42</v>
      </c>
      <c r="G24" s="59" t="s">
        <v>41</v>
      </c>
    </row>
    <row r="25" spans="1:12" ht="13.5" hidden="1" thickBot="1">
      <c r="B25" s="58"/>
      <c r="C25" s="57"/>
      <c r="D25" s="56"/>
      <c r="E25" s="54"/>
      <c r="F25" s="55"/>
      <c r="G25" s="54"/>
    </row>
    <row r="26" spans="1:12" ht="13.5" thickBot="1"/>
    <row r="27" spans="1:12" ht="15.75" thickBot="1">
      <c r="A27" s="46" t="s">
        <v>40</v>
      </c>
      <c r="B27" s="53" t="s">
        <v>39</v>
      </c>
      <c r="C27" s="52"/>
      <c r="D27" s="52"/>
      <c r="E27" s="52"/>
      <c r="F27" s="52" t="s">
        <v>38</v>
      </c>
      <c r="G27" s="51">
        <f>+F60</f>
        <v>6179.1899999999951</v>
      </c>
      <c r="H27" t="s">
        <v>37</v>
      </c>
    </row>
    <row r="28" spans="1:12" ht="14.25">
      <c r="A28" s="46"/>
      <c r="B28" s="19" t="s">
        <v>36</v>
      </c>
      <c r="C28" s="43"/>
      <c r="D28" s="43"/>
      <c r="E28" s="48"/>
      <c r="F28" s="43"/>
      <c r="G28" s="10"/>
    </row>
    <row r="29" spans="1:12" ht="14.25">
      <c r="A29" s="46"/>
      <c r="B29" s="19" t="s">
        <v>35</v>
      </c>
      <c r="C29" s="43"/>
      <c r="D29" s="43"/>
      <c r="E29" s="48">
        <v>8127.19</v>
      </c>
      <c r="F29" s="43"/>
      <c r="G29" s="10"/>
    </row>
    <row r="30" spans="1:12" ht="14.25">
      <c r="A30" s="46"/>
      <c r="B30" s="19" t="s">
        <v>34</v>
      </c>
      <c r="C30" s="43"/>
      <c r="D30" s="43"/>
      <c r="E30" s="48">
        <v>31176.36</v>
      </c>
      <c r="F30" s="43"/>
      <c r="G30" s="10"/>
    </row>
    <row r="31" spans="1:12" ht="14.25">
      <c r="A31" s="46"/>
      <c r="B31" s="19" t="s">
        <v>33</v>
      </c>
      <c r="C31" s="43"/>
      <c r="D31" s="43"/>
      <c r="E31" s="48">
        <v>-1969.99</v>
      </c>
      <c r="F31" s="43"/>
      <c r="G31" s="10"/>
    </row>
    <row r="32" spans="1:12" ht="14.25">
      <c r="A32" s="46"/>
      <c r="B32" s="19" t="s">
        <v>32</v>
      </c>
      <c r="C32" s="43"/>
      <c r="D32" s="43"/>
      <c r="E32" s="48">
        <f>-7532.58-7486.3-7549.45-7463.63</f>
        <v>-30031.960000000003</v>
      </c>
      <c r="F32" s="43"/>
      <c r="G32" s="10"/>
    </row>
    <row r="33" spans="1:8" ht="14.25">
      <c r="A33" s="46"/>
      <c r="B33" s="19" t="s">
        <v>31</v>
      </c>
      <c r="C33" s="43"/>
      <c r="D33" s="43"/>
      <c r="E33" s="48">
        <v>5037</v>
      </c>
      <c r="F33" s="43"/>
      <c r="G33" s="10"/>
    </row>
    <row r="34" spans="1:8" ht="14.25">
      <c r="A34" s="46"/>
      <c r="B34" s="19" t="s">
        <v>30</v>
      </c>
      <c r="C34" s="43"/>
      <c r="D34" s="50" t="s">
        <v>29</v>
      </c>
      <c r="E34" s="44">
        <f>+SUM(E29:E33)</f>
        <v>12338.600000000002</v>
      </c>
      <c r="F34" s="43"/>
      <c r="G34" s="42" t="s">
        <v>28</v>
      </c>
    </row>
    <row r="35" spans="1:8" ht="14.25">
      <c r="A35" s="46">
        <v>1619</v>
      </c>
      <c r="B35" s="49" t="s">
        <v>27</v>
      </c>
      <c r="E35" s="48">
        <v>2970.82</v>
      </c>
      <c r="F35" s="43"/>
      <c r="G35" s="10"/>
      <c r="H35" s="42"/>
    </row>
    <row r="36" spans="1:8" ht="14.25">
      <c r="A36" s="46">
        <v>1617</v>
      </c>
      <c r="B36" s="19" t="s">
        <v>26</v>
      </c>
      <c r="C36" s="43"/>
      <c r="D36" s="43"/>
      <c r="E36" s="47">
        <v>2825.39</v>
      </c>
      <c r="F36" s="43"/>
      <c r="G36" s="10"/>
      <c r="H36" s="42"/>
    </row>
    <row r="37" spans="1:8" ht="14.25">
      <c r="A37" s="46">
        <v>1618</v>
      </c>
      <c r="B37" s="19" t="s">
        <v>25</v>
      </c>
      <c r="C37" s="43"/>
      <c r="D37" s="43"/>
      <c r="E37" s="47">
        <v>2147.29</v>
      </c>
      <c r="F37" s="43"/>
      <c r="G37" s="10"/>
      <c r="H37" s="42"/>
    </row>
    <row r="38" spans="1:8" ht="14.25">
      <c r="A38" s="46">
        <v>1613</v>
      </c>
      <c r="B38" s="19" t="s">
        <v>24</v>
      </c>
      <c r="C38" s="43"/>
      <c r="D38" s="43"/>
      <c r="E38" s="47">
        <v>15472.73</v>
      </c>
      <c r="F38" s="43"/>
      <c r="G38" s="10"/>
      <c r="H38" s="42"/>
    </row>
    <row r="39" spans="1:8" ht="14.25">
      <c r="A39" s="46">
        <v>1614</v>
      </c>
      <c r="B39" s="19" t="s">
        <v>23</v>
      </c>
      <c r="C39" s="43"/>
      <c r="D39" s="43"/>
      <c r="E39" s="47">
        <v>273.85000000000002</v>
      </c>
      <c r="F39" s="43"/>
      <c r="G39" s="10"/>
      <c r="H39" s="42"/>
    </row>
    <row r="40" spans="1:8" ht="14.25">
      <c r="A40" s="46">
        <v>1616</v>
      </c>
      <c r="B40" s="19" t="s">
        <v>22</v>
      </c>
      <c r="C40" s="43"/>
      <c r="D40" s="43"/>
      <c r="E40" s="47">
        <v>6566.57</v>
      </c>
      <c r="F40" s="43"/>
      <c r="G40" s="10"/>
      <c r="H40" s="42"/>
    </row>
    <row r="41" spans="1:8" ht="14.25">
      <c r="A41" s="46">
        <v>1624</v>
      </c>
      <c r="B41" s="19" t="s">
        <v>21</v>
      </c>
      <c r="C41" s="43"/>
      <c r="D41" s="43"/>
      <c r="E41" s="47">
        <v>9668.09</v>
      </c>
      <c r="F41" s="43"/>
      <c r="G41" s="10"/>
      <c r="H41" s="42"/>
    </row>
    <row r="42" spans="1:8" ht="14.25">
      <c r="A42" s="46">
        <v>1623</v>
      </c>
      <c r="B42" s="19" t="s">
        <v>20</v>
      </c>
      <c r="C42" s="43"/>
      <c r="D42" s="43"/>
      <c r="E42" s="44">
        <v>-8278.27</v>
      </c>
      <c r="F42" s="43"/>
      <c r="G42" s="10"/>
      <c r="H42" s="42"/>
    </row>
    <row r="43" spans="1:8" ht="14.25">
      <c r="A43" s="46">
        <v>1622</v>
      </c>
      <c r="B43" s="19" t="s">
        <v>19</v>
      </c>
      <c r="C43" s="43"/>
      <c r="D43" s="43"/>
      <c r="E43" s="44">
        <v>-4871.1400000000003</v>
      </c>
      <c r="F43" s="43"/>
      <c r="G43" s="10"/>
      <c r="H43" s="42"/>
    </row>
    <row r="44" spans="1:8" ht="14.25">
      <c r="A44" s="46">
        <v>1620</v>
      </c>
      <c r="B44" s="19" t="s">
        <v>18</v>
      </c>
      <c r="C44" s="43"/>
      <c r="D44" s="43"/>
      <c r="E44" s="44">
        <v>-12230.52</v>
      </c>
      <c r="F44" s="43"/>
      <c r="G44" s="10"/>
      <c r="H44" s="42"/>
    </row>
    <row r="45" spans="1:8" ht="14.25">
      <c r="A45" s="46">
        <v>1621</v>
      </c>
      <c r="B45" s="19" t="s">
        <v>17</v>
      </c>
      <c r="C45" s="43"/>
      <c r="D45" s="43"/>
      <c r="E45" s="44">
        <v>-12339.87</v>
      </c>
      <c r="F45" s="43"/>
      <c r="G45" s="10"/>
      <c r="H45" s="42"/>
    </row>
    <row r="46" spans="1:8" ht="14.25">
      <c r="A46" s="46">
        <v>1615</v>
      </c>
      <c r="B46" s="19" t="s">
        <v>16</v>
      </c>
      <c r="C46" s="43"/>
      <c r="D46" s="43"/>
      <c r="E46" s="44">
        <v>-12018.34</v>
      </c>
      <c r="H46" s="42"/>
    </row>
    <row r="47" spans="1:8" ht="14.25">
      <c r="A47" s="113">
        <v>1323</v>
      </c>
      <c r="B47" s="124" t="s">
        <v>65</v>
      </c>
      <c r="C47" s="122">
        <v>44397</v>
      </c>
      <c r="D47" s="114"/>
      <c r="E47" s="115">
        <v>-14942.64</v>
      </c>
      <c r="F47" s="45"/>
      <c r="G47" s="10"/>
      <c r="H47" s="42"/>
    </row>
    <row r="48" spans="1:8" ht="14.25">
      <c r="A48" s="116">
        <v>1326</v>
      </c>
      <c r="B48" s="125" t="s">
        <v>66</v>
      </c>
      <c r="C48" s="68">
        <v>44397</v>
      </c>
      <c r="D48" s="43"/>
      <c r="E48" s="117">
        <v>-8121.09</v>
      </c>
      <c r="F48" s="45"/>
      <c r="G48" s="10"/>
      <c r="H48" s="42"/>
    </row>
    <row r="49" spans="1:8" ht="14.25">
      <c r="A49" s="116">
        <v>1327</v>
      </c>
      <c r="B49" s="19" t="s">
        <v>67</v>
      </c>
      <c r="C49" s="68">
        <v>44397</v>
      </c>
      <c r="D49" s="43"/>
      <c r="E49" s="117">
        <v>-11431.67</v>
      </c>
      <c r="F49" s="45"/>
      <c r="G49" s="10"/>
      <c r="H49" s="42"/>
    </row>
    <row r="50" spans="1:8" ht="14.25">
      <c r="A50" s="116">
        <v>1328</v>
      </c>
      <c r="B50" s="19" t="s">
        <v>68</v>
      </c>
      <c r="C50" s="68">
        <v>44397</v>
      </c>
      <c r="D50" s="43"/>
      <c r="E50" s="117">
        <v>-1524.22</v>
      </c>
      <c r="F50" s="45"/>
      <c r="G50" s="10"/>
      <c r="H50" s="42"/>
    </row>
    <row r="51" spans="1:8" ht="14.25">
      <c r="A51" s="116">
        <v>1322</v>
      </c>
      <c r="B51" s="125" t="s">
        <v>69</v>
      </c>
      <c r="C51" s="68">
        <v>44397</v>
      </c>
      <c r="D51" s="43"/>
      <c r="E51" s="117">
        <v>-16355.54</v>
      </c>
      <c r="F51" s="45"/>
      <c r="G51" s="10"/>
      <c r="H51" s="42"/>
    </row>
    <row r="52" spans="1:8" ht="14.25">
      <c r="A52" s="116">
        <v>1324</v>
      </c>
      <c r="B52" s="125" t="s">
        <v>66</v>
      </c>
      <c r="C52" s="68">
        <v>44397</v>
      </c>
      <c r="D52" s="43"/>
      <c r="E52" s="117">
        <v>-8121.09</v>
      </c>
      <c r="F52" s="45"/>
      <c r="G52" s="10"/>
      <c r="H52" s="42"/>
    </row>
    <row r="53" spans="1:8" ht="14.25">
      <c r="A53" s="116">
        <v>1325</v>
      </c>
      <c r="B53" s="19" t="s">
        <v>70</v>
      </c>
      <c r="C53" s="68">
        <v>44397</v>
      </c>
      <c r="D53" s="43"/>
      <c r="E53" s="117">
        <v>-3810.56</v>
      </c>
      <c r="F53" s="45"/>
      <c r="G53" s="10"/>
      <c r="H53" s="42"/>
    </row>
    <row r="54" spans="1:8" ht="14.25">
      <c r="A54" s="116">
        <v>1269</v>
      </c>
      <c r="B54" s="19" t="s">
        <v>71</v>
      </c>
      <c r="C54" s="68">
        <v>44397</v>
      </c>
      <c r="D54" s="43"/>
      <c r="E54" s="117">
        <v>5008.6499999999996</v>
      </c>
      <c r="F54" s="43"/>
      <c r="G54" s="10"/>
      <c r="H54" s="42"/>
    </row>
    <row r="55" spans="1:8" ht="14.25">
      <c r="A55" s="116">
        <v>1271</v>
      </c>
      <c r="B55" s="19" t="s">
        <v>73</v>
      </c>
      <c r="C55" s="68">
        <v>44397</v>
      </c>
      <c r="D55" s="43"/>
      <c r="E55" s="117">
        <v>10774.49</v>
      </c>
      <c r="F55" s="43"/>
      <c r="G55" s="10"/>
      <c r="H55" s="42"/>
    </row>
    <row r="56" spans="1:8" ht="14.25">
      <c r="A56" s="116">
        <v>1265</v>
      </c>
      <c r="B56" s="19" t="s">
        <v>72</v>
      </c>
      <c r="C56" s="68">
        <v>44397</v>
      </c>
      <c r="D56" s="43"/>
      <c r="E56" s="117">
        <v>3506.06</v>
      </c>
      <c r="F56" s="43"/>
      <c r="G56" s="10"/>
      <c r="H56" s="42"/>
    </row>
    <row r="57" spans="1:8" ht="14.25">
      <c r="A57" s="116">
        <v>1270</v>
      </c>
      <c r="B57" s="19" t="s">
        <v>74</v>
      </c>
      <c r="C57" s="68">
        <v>44397</v>
      </c>
      <c r="D57" s="43"/>
      <c r="E57" s="117">
        <v>5305.86</v>
      </c>
      <c r="F57" s="43"/>
      <c r="G57" s="10"/>
      <c r="H57" s="42"/>
    </row>
    <row r="58" spans="1:8" ht="14.25">
      <c r="A58" s="116">
        <v>1267</v>
      </c>
      <c r="B58" s="19" t="s">
        <v>75</v>
      </c>
      <c r="C58" s="68">
        <v>44397</v>
      </c>
      <c r="D58" s="43"/>
      <c r="E58" s="117">
        <v>4758.21</v>
      </c>
    </row>
    <row r="59" spans="1:8" ht="14.25">
      <c r="A59" s="116">
        <v>1268</v>
      </c>
      <c r="B59" s="49" t="s">
        <v>76</v>
      </c>
      <c r="C59" s="68">
        <v>44397</v>
      </c>
      <c r="D59" s="43"/>
      <c r="E59" s="117">
        <v>10141.780000000001</v>
      </c>
    </row>
    <row r="60" spans="1:8" ht="14.25">
      <c r="A60" s="118">
        <v>1266</v>
      </c>
      <c r="B60" s="119" t="s">
        <v>77</v>
      </c>
      <c r="C60" s="123">
        <v>44397</v>
      </c>
      <c r="D60" s="120"/>
      <c r="E60" s="121">
        <v>28465.75</v>
      </c>
      <c r="F60" s="45">
        <f>+SUM(E34:E60)</f>
        <v>6179.1899999999951</v>
      </c>
      <c r="G60" s="10" t="s">
        <v>15</v>
      </c>
    </row>
    <row r="63" spans="1:8" ht="13.5" thickBot="1"/>
    <row r="64" spans="1:8" ht="14.25">
      <c r="B64" s="41" t="s">
        <v>14</v>
      </c>
      <c r="C64" s="40" t="s">
        <v>10</v>
      </c>
      <c r="D64" s="39">
        <v>8.75</v>
      </c>
      <c r="E64" s="38" t="s">
        <v>11</v>
      </c>
      <c r="F64" s="37">
        <v>103</v>
      </c>
      <c r="G64" s="36">
        <f>+F64*D64</f>
        <v>901.25</v>
      </c>
    </row>
    <row r="65" spans="2:8" ht="14.25">
      <c r="B65" s="35" t="s">
        <v>14</v>
      </c>
      <c r="C65" s="34" t="s">
        <v>10</v>
      </c>
      <c r="D65" s="33">
        <v>8.75</v>
      </c>
      <c r="E65" s="32" t="s">
        <v>11</v>
      </c>
      <c r="F65" s="31">
        <f>+F64</f>
        <v>103</v>
      </c>
      <c r="G65" s="30">
        <f>+F65*D65</f>
        <v>901.25</v>
      </c>
    </row>
    <row r="66" spans="2:8" ht="14.25">
      <c r="B66" s="35" t="s">
        <v>14</v>
      </c>
      <c r="C66" s="34" t="s">
        <v>10</v>
      </c>
      <c r="D66" s="33">
        <v>8.75</v>
      </c>
      <c r="E66" s="32" t="s">
        <v>11</v>
      </c>
      <c r="F66" s="31">
        <f>+F65</f>
        <v>103</v>
      </c>
      <c r="G66" s="30">
        <f>+F66*D66</f>
        <v>901.25</v>
      </c>
    </row>
    <row r="67" spans="2:8" ht="14.25">
      <c r="B67" s="35" t="s">
        <v>14</v>
      </c>
      <c r="C67" s="34" t="s">
        <v>10</v>
      </c>
      <c r="D67" s="33">
        <v>13.12</v>
      </c>
      <c r="E67" s="32" t="s">
        <v>11</v>
      </c>
      <c r="F67" s="31">
        <f>+F66</f>
        <v>103</v>
      </c>
      <c r="G67" s="30">
        <f>+F67*D67</f>
        <v>1351.36</v>
      </c>
    </row>
    <row r="68" spans="2:8" ht="14.25">
      <c r="B68" s="35" t="s">
        <v>14</v>
      </c>
      <c r="C68" s="34" t="s">
        <v>10</v>
      </c>
      <c r="D68" s="33">
        <v>8.75</v>
      </c>
      <c r="E68" s="32" t="s">
        <v>11</v>
      </c>
      <c r="F68" s="31">
        <f>+F67</f>
        <v>103</v>
      </c>
      <c r="G68" s="30">
        <f>+F68*D68</f>
        <v>901.25</v>
      </c>
    </row>
    <row r="69" spans="2:8" ht="15" thickBot="1">
      <c r="B69" s="29" t="s">
        <v>13</v>
      </c>
      <c r="C69" s="28" t="s">
        <v>12</v>
      </c>
      <c r="D69" s="27">
        <v>83.48</v>
      </c>
      <c r="E69" s="26" t="s">
        <v>11</v>
      </c>
      <c r="F69" s="25">
        <f>+F68</f>
        <v>103</v>
      </c>
      <c r="G69" s="24">
        <f>+F69*D69</f>
        <v>8598.44</v>
      </c>
    </row>
    <row r="70" spans="2:8" ht="15" thickBot="1">
      <c r="B70" s="19"/>
      <c r="C70" s="18"/>
      <c r="D70" s="17"/>
      <c r="E70" s="16"/>
      <c r="F70" s="15"/>
      <c r="G70" s="10"/>
    </row>
    <row r="71" spans="2:8" ht="15" thickBot="1">
      <c r="B71" s="23"/>
      <c r="C71" s="21"/>
      <c r="D71" s="21"/>
      <c r="E71" s="22"/>
      <c r="F71" s="21" t="s">
        <v>10</v>
      </c>
      <c r="G71" s="20">
        <f>+SUM(G64:G69)</f>
        <v>13554.8</v>
      </c>
      <c r="H71" t="s">
        <v>9</v>
      </c>
    </row>
    <row r="72" spans="2:8" ht="14.25">
      <c r="B72" s="19"/>
      <c r="C72" s="18"/>
      <c r="D72" s="17"/>
      <c r="E72" s="16"/>
      <c r="F72" s="15"/>
      <c r="G72" s="10"/>
    </row>
    <row r="73" spans="2:8" ht="15" thickBot="1">
      <c r="B73" s="19"/>
      <c r="C73" s="18"/>
      <c r="D73" s="17"/>
      <c r="E73" s="16"/>
      <c r="F73" s="15"/>
      <c r="G73" s="10"/>
    </row>
    <row r="74" spans="2:8" ht="15.75" thickBot="1">
      <c r="B74" s="14" t="s">
        <v>8</v>
      </c>
      <c r="C74" s="13">
        <v>44503</v>
      </c>
      <c r="D74" s="12"/>
      <c r="E74" s="12"/>
      <c r="F74" s="12"/>
      <c r="G74" s="11">
        <f>+G71+G27+G21</f>
        <v>107335.98999999999</v>
      </c>
      <c r="H74" t="s">
        <v>7</v>
      </c>
    </row>
    <row r="75" spans="2:8">
      <c r="G75" s="10"/>
    </row>
    <row r="76" spans="2:8" ht="13.5" thickBot="1">
      <c r="G76" s="10"/>
    </row>
    <row r="77" spans="2:8" ht="15.75" thickBot="1">
      <c r="B77" s="6"/>
      <c r="C77" s="8"/>
      <c r="D77" s="8"/>
      <c r="E77" s="9" t="s">
        <v>6</v>
      </c>
      <c r="F77" s="8"/>
      <c r="G77" s="7">
        <f>+G74/36760-1</f>
        <v>1.9199126768226331</v>
      </c>
      <c r="H77" t="s">
        <v>78</v>
      </c>
    </row>
    <row r="78" spans="2:8" ht="15" thickBot="1">
      <c r="B78" s="4"/>
      <c r="C78" s="4"/>
      <c r="D78" s="4"/>
      <c r="E78" s="4"/>
      <c r="F78" s="4"/>
      <c r="G78" s="4"/>
    </row>
    <row r="79" spans="2:8" ht="15" thickBot="1">
      <c r="B79" s="4"/>
      <c r="C79" s="4"/>
      <c r="D79" s="4"/>
      <c r="E79" s="6"/>
      <c r="F79" s="5" t="s">
        <v>5</v>
      </c>
      <c r="G79" s="128">
        <f>183+23</f>
        <v>206</v>
      </c>
    </row>
    <row r="80" spans="2:8" ht="15" thickBot="1">
      <c r="B80" s="4"/>
      <c r="C80" s="4"/>
      <c r="D80" s="4"/>
      <c r="E80" s="3"/>
      <c r="F80" s="2" t="s">
        <v>4</v>
      </c>
      <c r="G80" s="1">
        <f>+G74/G79</f>
        <v>521.04849514563102</v>
      </c>
    </row>
    <row r="85" spans="3:6">
      <c r="C85" s="129" t="s">
        <v>3</v>
      </c>
      <c r="D85" s="131" t="s">
        <v>2</v>
      </c>
      <c r="E85" s="131" t="s">
        <v>1</v>
      </c>
      <c r="F85" s="132" t="s">
        <v>0</v>
      </c>
    </row>
    <row r="86" spans="3:6">
      <c r="C86" s="130">
        <v>42644</v>
      </c>
      <c r="D86" s="131">
        <v>200</v>
      </c>
      <c r="E86" s="131">
        <v>16</v>
      </c>
      <c r="F86" s="132">
        <v>200</v>
      </c>
    </row>
    <row r="87" spans="3:6">
      <c r="C87" s="130">
        <v>43009</v>
      </c>
      <c r="D87" s="131">
        <f>+D86*1.25</f>
        <v>250</v>
      </c>
      <c r="E87" s="131">
        <v>21</v>
      </c>
      <c r="F87" s="133">
        <f>+F86*E87/E86</f>
        <v>262.5</v>
      </c>
    </row>
    <row r="88" spans="3:6">
      <c r="C88" s="130">
        <v>43374</v>
      </c>
      <c r="D88" s="131">
        <f>+D87*1.42</f>
        <v>355</v>
      </c>
      <c r="E88" s="131">
        <v>40</v>
      </c>
      <c r="F88" s="132">
        <f>+F87*E88/E87</f>
        <v>500</v>
      </c>
    </row>
    <row r="89" spans="3:6">
      <c r="C89" s="130">
        <v>43739</v>
      </c>
      <c r="D89" s="134">
        <f>+D88*1.5</f>
        <v>532.5</v>
      </c>
      <c r="E89" s="131">
        <v>60</v>
      </c>
      <c r="F89" s="132">
        <f>+F88*E89/E88</f>
        <v>750</v>
      </c>
    </row>
    <row r="90" spans="3:6">
      <c r="C90" s="130">
        <v>43922</v>
      </c>
      <c r="D90" s="134">
        <f>+D89*1.2</f>
        <v>639</v>
      </c>
      <c r="E90" s="131">
        <v>65</v>
      </c>
      <c r="F90" s="133">
        <f>+F89*E90/E89</f>
        <v>812.5</v>
      </c>
    </row>
    <row r="91" spans="3:6">
      <c r="C91" s="130">
        <v>44136</v>
      </c>
      <c r="D91" s="134">
        <f>+D90*1.18</f>
        <v>754.02</v>
      </c>
      <c r="E91" s="131">
        <v>84</v>
      </c>
      <c r="F91" s="133">
        <f>+F90*E91/E90</f>
        <v>1050</v>
      </c>
    </row>
    <row r="92" spans="3:6">
      <c r="C92" s="130">
        <v>44501</v>
      </c>
      <c r="D92" s="134">
        <f>+D91*1.5</f>
        <v>1131.03</v>
      </c>
      <c r="E92" s="131">
        <v>104</v>
      </c>
      <c r="F92" s="133">
        <f>+F91*E92/E91</f>
        <v>1300</v>
      </c>
    </row>
  </sheetData>
  <mergeCells count="3">
    <mergeCell ref="B4:G4"/>
    <mergeCell ref="B12:G12"/>
    <mergeCell ref="B23:G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 3-11-2021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ycasim</dc:creator>
  <cp:lastModifiedBy>ycasim</cp:lastModifiedBy>
  <dcterms:created xsi:type="dcterms:W3CDTF">2021-11-03T11:40:16Z</dcterms:created>
  <dcterms:modified xsi:type="dcterms:W3CDTF">2021-11-03T12:07:24Z</dcterms:modified>
</cp:coreProperties>
</file>